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https://whitehavencoal-my.sharepoint.com/personal/rosalie_duff_whitehavencoal_com_au/Documents/desktop/"/>
    </mc:Choice>
  </mc:AlternateContent>
  <xr:revisionPtr revIDLastSave="0" documentId="14_{8969FE06-95B6-4712-B703-2B253B3301FE}" xr6:coauthVersionLast="47" xr6:coauthVersionMax="47" xr10:uidLastSave="{00000000-0000-0000-0000-000000000000}"/>
  <bookViews>
    <workbookView xWindow="-110" yWindow="-110" windowWidth="19420" windowHeight="11500" xr2:uid="{7C63EADB-05AF-4F3C-ADDB-8D2D8D50AFC2}"/>
  </bookViews>
  <sheets>
    <sheet name="Cover" sheetId="1" r:id="rId1"/>
    <sheet name="Contents" sheetId="2" r:id="rId2"/>
    <sheet name="Safety" sheetId="3" r:id="rId3"/>
    <sheet name="Workforce profile" sheetId="4" r:id="rId4"/>
    <sheet name="GHG emissions" sheetId="10" r:id="rId5"/>
    <sheet name="Energy" sheetId="11" r:id="rId6"/>
    <sheet name="Compliance" sheetId="12" r:id="rId7"/>
    <sheet name="Biodiversity, land use &amp; rehab" sheetId="8" r:id="rId8"/>
    <sheet name="Water stewardship" sheetId="20" r:id="rId9"/>
    <sheet name="Tailings storage facilities" sheetId="21" r:id="rId10"/>
    <sheet name="Waste and recycling" sheetId="9" r:id="rId11"/>
    <sheet name="Air quality" sheetId="17" r:id="rId12"/>
    <sheet name="Economic contribution" sheetId="5" r:id="rId13"/>
    <sheet name="SASB Coal Standard Index" sheetId="15"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4" l="1"/>
  <c r="D9" i="4"/>
  <c r="C11" i="4"/>
  <c r="D11" i="4"/>
  <c r="F9" i="4"/>
  <c r="G9" i="4"/>
  <c r="H9" i="4"/>
  <c r="E9" i="4"/>
  <c r="H11" i="4"/>
  <c r="H35" i="20"/>
  <c r="H26" i="20"/>
  <c r="H16" i="20"/>
  <c r="H21" i="20"/>
  <c r="G11" i="21"/>
  <c r="D7" i="8"/>
  <c r="E7" i="8"/>
  <c r="F7" i="8"/>
  <c r="C7" i="8"/>
  <c r="C35" i="20" l="1"/>
  <c r="C26" i="20"/>
  <c r="C28" i="20" s="1"/>
  <c r="C21" i="20" l="1"/>
  <c r="G33" i="20" l="1"/>
  <c r="G35" i="20" s="1"/>
  <c r="F33" i="20"/>
  <c r="F35" i="20" s="1"/>
  <c r="E35" i="20"/>
  <c r="D35" i="20"/>
  <c r="G26" i="20"/>
  <c r="F26" i="20"/>
  <c r="E26" i="20"/>
  <c r="D26" i="20"/>
  <c r="D28" i="20" s="1"/>
  <c r="F21" i="20"/>
  <c r="E21" i="20"/>
  <c r="D21" i="20"/>
  <c r="G16" i="20"/>
  <c r="F16" i="20"/>
  <c r="E16" i="20"/>
  <c r="G34" i="10"/>
  <c r="F34" i="10"/>
  <c r="G29" i="10"/>
  <c r="G28" i="10"/>
  <c r="G27" i="10"/>
  <c r="F11" i="4" l="1"/>
  <c r="G11" i="4"/>
  <c r="E11" i="4"/>
  <c r="G20" i="10" l="1"/>
  <c r="G19" i="10"/>
  <c r="G18" i="10"/>
  <c r="G17" i="10"/>
  <c r="G16" i="10"/>
  <c r="G10" i="10"/>
  <c r="G35" i="10" s="1"/>
  <c r="G10" i="8"/>
  <c r="G10" i="12"/>
  <c r="F10" i="12" l="1"/>
  <c r="E10" i="12"/>
  <c r="D10" i="12"/>
  <c r="C10" i="12"/>
  <c r="E9" i="11"/>
  <c r="D9" i="11"/>
  <c r="C9" i="11"/>
  <c r="E34" i="10" l="1"/>
  <c r="D34" i="10"/>
  <c r="D27" i="10"/>
  <c r="E25" i="10"/>
  <c r="D12" i="10"/>
  <c r="F10" i="10"/>
  <c r="F35" i="10" s="1"/>
  <c r="E35" i="10"/>
  <c r="D35" i="10"/>
  <c r="C35" i="10"/>
  <c r="C34" i="10" l="1"/>
</calcChain>
</file>

<file path=xl/sharedStrings.xml><?xml version="1.0" encoding="utf-8"?>
<sst xmlns="http://schemas.openxmlformats.org/spreadsheetml/2006/main" count="644" uniqueCount="431">
  <si>
    <t>Contents</t>
  </si>
  <si>
    <t xml:space="preserve">PEOPLE </t>
  </si>
  <si>
    <t>Safety</t>
  </si>
  <si>
    <t>Workforce profile</t>
  </si>
  <si>
    <t>CLIMATE</t>
  </si>
  <si>
    <t>GHG emissions</t>
  </si>
  <si>
    <t>Energy</t>
  </si>
  <si>
    <t>ENVIRONMENT</t>
  </si>
  <si>
    <t>Compliance</t>
  </si>
  <si>
    <t>Water stewardship</t>
  </si>
  <si>
    <t>Biodiversity, land use and rehabilitation</t>
  </si>
  <si>
    <t>Waste</t>
  </si>
  <si>
    <t>Tailings storage facilities</t>
  </si>
  <si>
    <t>Air quality</t>
  </si>
  <si>
    <t>COMMUNITIES</t>
  </si>
  <si>
    <t>Economic contribution</t>
  </si>
  <si>
    <t>SASB COAL STANDARD INDEX</t>
  </si>
  <si>
    <t>SASB Coal Standard Index</t>
  </si>
  <si>
    <t>Safety performance</t>
  </si>
  <si>
    <t xml:space="preserve">All TRIFR and NMFR data includes Blackwater and Daunia mines pre-acquisition and other Whitehaven controlled activities. </t>
  </si>
  <si>
    <t>FY21</t>
  </si>
  <si>
    <t>FY22</t>
  </si>
  <si>
    <t>FY23</t>
  </si>
  <si>
    <t>FY24</t>
  </si>
  <si>
    <t>FY25</t>
  </si>
  <si>
    <t>FY26</t>
  </si>
  <si>
    <t>Fatalities employees</t>
  </si>
  <si>
    <t>Fatalities contractors</t>
  </si>
  <si>
    <r>
      <t>Total recordable injury frequency rate (TRIFR)</t>
    </r>
    <r>
      <rPr>
        <vertAlign val="superscript"/>
        <sz val="8"/>
        <color rgb="FF002262"/>
        <rFont val="Riforma LL TT"/>
        <family val="2"/>
      </rPr>
      <t>1</t>
    </r>
  </si>
  <si>
    <r>
      <t>Near miss frequency rate</t>
    </r>
    <r>
      <rPr>
        <vertAlign val="superscript"/>
        <sz val="8"/>
        <color rgb="FF002262"/>
        <rFont val="Riforma LL TT"/>
        <family val="2"/>
      </rPr>
      <t>2</t>
    </r>
    <r>
      <rPr>
        <sz val="8"/>
        <color rgb="FF002262"/>
        <rFont val="Riforma LL TT"/>
        <family val="2"/>
      </rPr>
      <t xml:space="preserve"> (NMFR)</t>
    </r>
  </si>
  <si>
    <r>
      <t>Hazards with potential to cause a serious injury identified</t>
    </r>
    <r>
      <rPr>
        <vertAlign val="superscript"/>
        <sz val="8"/>
        <color theme="1"/>
        <rFont val="Riforma LL TT"/>
        <family val="2"/>
      </rPr>
      <t>3</t>
    </r>
  </si>
  <si>
    <r>
      <t>In-field safety leadership activities</t>
    </r>
    <r>
      <rPr>
        <vertAlign val="superscript"/>
        <sz val="8"/>
        <color theme="1"/>
        <rFont val="Riforma LL TT"/>
        <family val="2"/>
      </rPr>
      <t>3</t>
    </r>
  </si>
  <si>
    <t>&gt;12,000</t>
  </si>
  <si>
    <t>~22,800</t>
  </si>
  <si>
    <t>Footnotes</t>
  </si>
  <si>
    <t>1. The sum of fatalities, lost-time cases, restricted work cases and medical treatment cases, per million hours worked for employees, contractors and visitors. Whitehaven adopts the US Government Occupational Safety and Health Administration guidelines for the recording and reporting of occupational injury and illnesses.</t>
  </si>
  <si>
    <t>2. The sum of near miss events per million hours worked for employees, contractors and visitors. A near miss event is an event that did not result in a fatality or permanent disabling injury, but had the potential to do so.</t>
  </si>
  <si>
    <t xml:space="preserve">3. Data prior to FY25 excludes Blackwater and Daunia mines. </t>
  </si>
  <si>
    <t xml:space="preserve">All workforce data from FY24 includes Blackwater &amp; Daunia mines except where noted. </t>
  </si>
  <si>
    <t>Employees – headcount</t>
  </si>
  <si>
    <r>
      <t>Embedded (permanent) contractors – headcount</t>
    </r>
    <r>
      <rPr>
        <vertAlign val="superscript"/>
        <sz val="8"/>
        <color theme="1"/>
        <rFont val="Riforma LL TT"/>
        <family val="2"/>
      </rPr>
      <t>1</t>
    </r>
  </si>
  <si>
    <t>Total employees and permanent contractors</t>
  </si>
  <si>
    <t>Other contractors - full-time equivalent</t>
  </si>
  <si>
    <t>Total workforce</t>
  </si>
  <si>
    <t>Diversity and equity (%)</t>
  </si>
  <si>
    <t>Female employees</t>
  </si>
  <si>
    <t>Women in leadership roles</t>
  </si>
  <si>
    <r>
      <t>Females new hires</t>
    </r>
    <r>
      <rPr>
        <vertAlign val="superscript"/>
        <sz val="8"/>
        <color theme="1"/>
        <rFont val="Riforma LL TT"/>
        <family val="2"/>
      </rPr>
      <t>2</t>
    </r>
  </si>
  <si>
    <t>Women on the Board</t>
  </si>
  <si>
    <r>
      <t>Male to female total fixed remuneration ratio</t>
    </r>
    <r>
      <rPr>
        <vertAlign val="superscript"/>
        <sz val="8"/>
        <color theme="1"/>
        <rFont val="Riforma LL TT"/>
        <family val="2"/>
      </rPr>
      <t>3</t>
    </r>
  </si>
  <si>
    <t>Employees identifying as Indigenous</t>
  </si>
  <si>
    <t>Workforce identifying as Indigenous</t>
  </si>
  <si>
    <t>na</t>
  </si>
  <si>
    <r>
      <t>Employee retention</t>
    </r>
    <r>
      <rPr>
        <b/>
        <vertAlign val="superscript"/>
        <sz val="8"/>
        <color rgb="FF002262"/>
        <rFont val="Riforma LL TT"/>
        <family val="2"/>
      </rPr>
      <t>4</t>
    </r>
  </si>
  <si>
    <t>Total employee turnover (%)</t>
  </si>
  <si>
    <t>Voluntary employee turnover (%)</t>
  </si>
  <si>
    <r>
      <t>Average length of service (years)</t>
    </r>
    <r>
      <rPr>
        <vertAlign val="superscript"/>
        <sz val="8"/>
        <color rgb="FF002262"/>
        <rFont val="Riforma LL TT"/>
        <family val="2"/>
      </rPr>
      <t>5</t>
    </r>
  </si>
  <si>
    <t>Industrial relation</t>
  </si>
  <si>
    <t>Number of collective bargaining agreements</t>
  </si>
  <si>
    <t>Employees covered by collective bargaining agreements (%)</t>
  </si>
  <si>
    <t>Age profile of employees (%)</t>
  </si>
  <si>
    <t>&lt; 20 years, male</t>
  </si>
  <si>
    <t>&lt; 20 years, female</t>
  </si>
  <si>
    <t>20-29 years, male</t>
  </si>
  <si>
    <t>20-29 years, female</t>
  </si>
  <si>
    <t>30-39 years, male</t>
  </si>
  <si>
    <t>30-39 years, female</t>
  </si>
  <si>
    <t>40-49 years, male</t>
  </si>
  <si>
    <t>40-49 years, female</t>
  </si>
  <si>
    <t>50-59 years, male</t>
  </si>
  <si>
    <t>50-59 years, female</t>
  </si>
  <si>
    <t>60+ years, male</t>
  </si>
  <si>
    <t>60+ years, female</t>
  </si>
  <si>
    <t>1. Number of permanent contractors hired via labour hire firms or individual contracts.</t>
  </si>
  <si>
    <t>2. FY24 data excludes transfer of existing Blackwater and Daunia employees to Whitehaven.</t>
  </si>
  <si>
    <t>3. FY26 includes CEO pay to align with WGEA methodology. FY25 and FY24 data restated to include CEO pay.</t>
  </si>
  <si>
    <t>4, Employee retention data prior to FY25 excludes Blackwater and Daunia mines.</t>
  </si>
  <si>
    <t xml:space="preserve">GHG emissions </t>
  </si>
  <si>
    <t xml:space="preserve">Data prior to FY25 excludes the Blackwater and Daunia mines, unless noted otherwise </t>
  </si>
  <si>
    <t>Reported on a 100% operations basis</t>
  </si>
  <si>
    <r>
      <t>kt CO</t>
    </r>
    <r>
      <rPr>
        <vertAlign val="subscript"/>
        <sz val="8"/>
        <color theme="3"/>
        <rFont val="Riforma LL TT Medium"/>
        <family val="2"/>
        <scheme val="major"/>
      </rPr>
      <t>2</t>
    </r>
    <r>
      <rPr>
        <sz val="8"/>
        <color theme="3"/>
        <rFont val="Riforma LL TT Medium"/>
        <family val="2"/>
        <scheme val="major"/>
      </rPr>
      <t>-e</t>
    </r>
  </si>
  <si>
    <r>
      <t>FY24</t>
    </r>
    <r>
      <rPr>
        <vertAlign val="superscript"/>
        <sz val="8"/>
        <color theme="3"/>
        <rFont val="Riforma LL TT Medium"/>
        <family val="2"/>
        <scheme val="major"/>
      </rPr>
      <t>1</t>
    </r>
  </si>
  <si>
    <t>Scope 1 emissions</t>
  </si>
  <si>
    <t>Scope 2 emissions (location-based)</t>
  </si>
  <si>
    <r>
      <t>Total operations emissions</t>
    </r>
    <r>
      <rPr>
        <vertAlign val="superscript"/>
        <sz val="8"/>
        <color theme="1"/>
        <rFont val="Riforma LL TT"/>
        <family val="2"/>
      </rPr>
      <t>2</t>
    </r>
  </si>
  <si>
    <r>
      <t>Scope 1 emissions by source</t>
    </r>
    <r>
      <rPr>
        <b/>
        <vertAlign val="superscript"/>
        <sz val="8"/>
        <color theme="1"/>
        <rFont val="Riforma LL TT"/>
        <family val="2"/>
      </rPr>
      <t>2</t>
    </r>
  </si>
  <si>
    <t>Fugitive emissions</t>
  </si>
  <si>
    <t>Diesel consumption</t>
  </si>
  <si>
    <t>Other</t>
  </si>
  <si>
    <t>Scope 1 emissions by mine</t>
  </si>
  <si>
    <t>Narrabri</t>
  </si>
  <si>
    <t>Maules Creek</t>
  </si>
  <si>
    <t>Tarrawonga</t>
  </si>
  <si>
    <t>Werris Creek</t>
  </si>
  <si>
    <t>Vickery</t>
  </si>
  <si>
    <t>Blackwater</t>
  </si>
  <si>
    <t>Daunia</t>
  </si>
  <si>
    <r>
      <t>Scope 2 emissions by mine</t>
    </r>
    <r>
      <rPr>
        <b/>
        <vertAlign val="superscript"/>
        <sz val="8"/>
        <color theme="1"/>
        <rFont val="Riforma LL TT"/>
        <family val="2"/>
      </rPr>
      <t>2</t>
    </r>
  </si>
  <si>
    <t>0</t>
  </si>
  <si>
    <t>Emissions intensity</t>
  </si>
  <si>
    <r>
      <t>Scope 1 emissions intensity (t CO</t>
    </r>
    <r>
      <rPr>
        <vertAlign val="superscript"/>
        <sz val="8"/>
        <color theme="1"/>
        <rFont val="Riforma LL TT"/>
        <family val="2"/>
      </rPr>
      <t>2</t>
    </r>
    <r>
      <rPr>
        <sz val="8"/>
        <color theme="1"/>
        <rFont val="Riforma LL TT"/>
        <family val="2"/>
      </rPr>
      <t>-e/ROM t)</t>
    </r>
  </si>
  <si>
    <r>
      <t>Scope 1 and 2 emissions intensity (t CO</t>
    </r>
    <r>
      <rPr>
        <vertAlign val="superscript"/>
        <sz val="8"/>
        <color theme="1"/>
        <rFont val="Riforma LL TT"/>
        <family val="2"/>
      </rPr>
      <t>2</t>
    </r>
    <r>
      <rPr>
        <sz val="8"/>
        <color theme="1"/>
        <rFont val="Riforma LL TT"/>
        <family val="2"/>
      </rPr>
      <t>-e/ROM t)</t>
    </r>
  </si>
  <si>
    <t>ROM production (kt)</t>
  </si>
  <si>
    <t>1. FY24 data includes Blackwater and Daunia mines for June quarter.</t>
  </si>
  <si>
    <t>2. May not add due to rounding</t>
  </si>
  <si>
    <t xml:space="preserve">Energy </t>
  </si>
  <si>
    <t xml:space="preserve">Reported on a 100% operations basis </t>
  </si>
  <si>
    <t>Net energy consumed (terajoules)</t>
  </si>
  <si>
    <t>Intensity – net energy consumed (GJ/ROM t)</t>
  </si>
  <si>
    <t>Net energy consumed by source (terajoules)</t>
  </si>
  <si>
    <t>Diesel</t>
  </si>
  <si>
    <t>Electricity</t>
  </si>
  <si>
    <r>
      <t>Events resulting in enforcement actions (number)</t>
    </r>
    <r>
      <rPr>
        <vertAlign val="superscript"/>
        <sz val="8"/>
        <color theme="3"/>
        <rFont val="Riforma LL TT Medium"/>
        <family val="2"/>
        <scheme val="major"/>
      </rPr>
      <t>1</t>
    </r>
  </si>
  <si>
    <r>
      <t>Environment Enforcement Action (EEA) events</t>
    </r>
    <r>
      <rPr>
        <vertAlign val="superscript"/>
        <sz val="8"/>
        <color theme="1"/>
        <rFont val="Riforma LL TT"/>
        <family val="2"/>
      </rPr>
      <t>2,3,4</t>
    </r>
  </si>
  <si>
    <t>Pending</t>
  </si>
  <si>
    <t>Total</t>
  </si>
  <si>
    <t>1. Events resulting in penalty notices, enforceable undertakings, suspensions, prevention notices or convictions which are upheld following conclusion of any review or appeal processes.</t>
  </si>
  <si>
    <t>2. FY25 EEA data restated. In late September 2025, the NSW EPA issued a Penalty Infringement Notice in relation to a dust complaint concerning Maules Creek that was made in February 2025. This EEA is reported retrospectively in FY25 results and was included in the FY26 remuneration outcomes.</t>
  </si>
  <si>
    <t>3. FY22 EEA data restated. In September 2026, NSW EPA withdrew charges in relation to a fume event at Maules Creek which occurred in March 2022. The event was previously reported as a pending EEA and has now been determined to not constitute an EEA event.</t>
  </si>
  <si>
    <t>4. FY21 EEA data restated (under current definition). In June 2026, legal proceedings in relation to a previously reported pending EEA for FY21 relating to a Maules Creek blast-related noise event were resolved in Maules Creek’s favour.</t>
  </si>
  <si>
    <t>Biodiversity (totals operations)</t>
  </si>
  <si>
    <r>
      <t>Land managed for biodiversity in NSW and Qld (ha)</t>
    </r>
    <r>
      <rPr>
        <vertAlign val="superscript"/>
        <sz val="8"/>
        <color rgb="FF002262"/>
        <rFont val="Riforma LL TT"/>
        <family val="2"/>
      </rPr>
      <t>1</t>
    </r>
  </si>
  <si>
    <t>NSW, Australia</t>
  </si>
  <si>
    <t>Land managed for biodiversity (ha)</t>
  </si>
  <si>
    <t>Land approved as biodiversity offset/conservation areas (ha)</t>
  </si>
  <si>
    <t>Biodiversity credits retired towards approvals (credits)</t>
  </si>
  <si>
    <t>Trees planted in land managed for biodiversity</t>
  </si>
  <si>
    <t>Area revegetated in land managed for biodiversity (ha)</t>
  </si>
  <si>
    <t>Biodiversity</t>
  </si>
  <si>
    <t>Qld, Australia</t>
  </si>
  <si>
    <t xml:space="preserve">Land use (ha) </t>
  </si>
  <si>
    <t>Land leased out in NSW and Qld</t>
  </si>
  <si>
    <t>Land leased out for agriculture in NSW and Qld</t>
  </si>
  <si>
    <t>7:1</t>
  </si>
  <si>
    <t>8:1</t>
  </si>
  <si>
    <t>5:1</t>
  </si>
  <si>
    <t>4:1</t>
  </si>
  <si>
    <t>Rehabilitation (ha)</t>
  </si>
  <si>
    <t>Land rehabilitated in financial year in NSW and QLD</t>
  </si>
  <si>
    <t>Land rehabilitated – cumulative in NSW and QLD</t>
  </si>
  <si>
    <t>1. Land disturbed for mining historic data has been revised due to measurement improvements. Cumulative land rehabilitated to FY23 plus land rehabilitated in FY24 does not add due to improvements made to measurement of historic data.</t>
  </si>
  <si>
    <t xml:space="preserve">1. Data may not add due to rounding. </t>
  </si>
  <si>
    <t>2. Whitehaven-controlled land (includes land owned and leased). Prior to FY25 all land is owned.</t>
  </si>
  <si>
    <t>4. FY25 data restated. FY24 data onwards includes Blackwater and Duania mines.</t>
  </si>
  <si>
    <t>Megalitres (ML)</t>
  </si>
  <si>
    <t>Water licence allocation</t>
  </si>
  <si>
    <t>Upper Namoi Alluvial</t>
  </si>
  <si>
    <t>Gunnedah Oxley Basin</t>
  </si>
  <si>
    <t>Great Artesian Basin – Southern Recharge</t>
  </si>
  <si>
    <t>River water</t>
  </si>
  <si>
    <t xml:space="preserve">Bedford Supply </t>
  </si>
  <si>
    <t>Burdekin Suply</t>
  </si>
  <si>
    <t>TOTAL</t>
  </si>
  <si>
    <t>Water licence extraction</t>
  </si>
  <si>
    <t>River extraction</t>
  </si>
  <si>
    <t>Bore extraction</t>
  </si>
  <si>
    <t>Passive take (groundwater)</t>
  </si>
  <si>
    <r>
      <t>Water used</t>
    </r>
    <r>
      <rPr>
        <vertAlign val="superscript"/>
        <sz val="8"/>
        <rFont val="Riforma LL TT"/>
        <family val="2"/>
      </rPr>
      <t>2</t>
    </r>
  </si>
  <si>
    <t>CHPP (gross)</t>
  </si>
  <si>
    <t>Dust suppresion</t>
  </si>
  <si>
    <t xml:space="preserve">Recycled water </t>
  </si>
  <si>
    <t>Water recycled / water used (%)</t>
  </si>
  <si>
    <r>
      <t>Water withdrawal by source</t>
    </r>
    <r>
      <rPr>
        <b/>
        <vertAlign val="superscript"/>
        <sz val="8"/>
        <rFont val="Riforma LL TT"/>
        <family val="2"/>
      </rPr>
      <t>1</t>
    </r>
  </si>
  <si>
    <t>Surface water</t>
  </si>
  <si>
    <t xml:space="preserve">   River water</t>
  </si>
  <si>
    <t xml:space="preserve">   Precipitation and run off</t>
  </si>
  <si>
    <t>Groundwater – bore water</t>
  </si>
  <si>
    <t xml:space="preserve">    Entrainment - in ore</t>
  </si>
  <si>
    <t xml:space="preserve">Water exported for irrigation </t>
  </si>
  <si>
    <t>TSFs at Blackwater</t>
  </si>
  <si>
    <t xml:space="preserve">TSFs at Blackwater </t>
  </si>
  <si>
    <t>Laleham TSF</t>
  </si>
  <si>
    <t>NCPP TSF</t>
  </si>
  <si>
    <t>R72 TSF</t>
  </si>
  <si>
    <t>Ramp 74 TSF</t>
  </si>
  <si>
    <t>Bonnie Doon</t>
  </si>
  <si>
    <t>Bottom Dam</t>
  </si>
  <si>
    <t>Location</t>
  </si>
  <si>
    <t>-23.943,148.823</t>
  </si>
  <si>
    <t>-23.739,148.787</t>
  </si>
  <si>
    <t>-23.924,148.809</t>
  </si>
  <si>
    <t>-23.945,148.834</t>
  </si>
  <si>
    <t>-23.614,148.824</t>
  </si>
  <si>
    <t>-23.938, 148.813</t>
  </si>
  <si>
    <t>Operational status</t>
  </si>
  <si>
    <t>Closed</t>
  </si>
  <si>
    <t>Emergency Storage</t>
  </si>
  <si>
    <t>Inactive</t>
  </si>
  <si>
    <t>Active</t>
  </si>
  <si>
    <t>Date of initial operation</t>
  </si>
  <si>
    <t>Pre 2024</t>
  </si>
  <si>
    <t>Construction method</t>
  </si>
  <si>
    <t>Downstream</t>
  </si>
  <si>
    <t>Hybrid / combination of methods</t>
  </si>
  <si>
    <t>In-pit tailings disposal</t>
  </si>
  <si>
    <r>
      <t>Current TSF impoundment volume (million m</t>
    </r>
    <r>
      <rPr>
        <b/>
        <vertAlign val="superscript"/>
        <sz val="10"/>
        <color rgb="FF002262"/>
        <rFont val="Riforma LL TT"/>
        <family val="2"/>
      </rPr>
      <t>3</t>
    </r>
    <r>
      <rPr>
        <sz val="10"/>
        <color rgb="FF002262"/>
        <rFont val="Riforma LL TT"/>
        <family val="2"/>
      </rPr>
      <t>)</t>
    </r>
  </si>
  <si>
    <r>
      <t>Maximum permitted storage capacity (million m</t>
    </r>
    <r>
      <rPr>
        <vertAlign val="superscript"/>
        <sz val="10"/>
        <color rgb="FF002262"/>
        <rFont val="Riforma LL TT"/>
        <family val="2"/>
      </rPr>
      <t>3</t>
    </r>
    <r>
      <rPr>
        <sz val="10"/>
        <color rgb="FF002262"/>
        <rFont val="Riforma LL TT"/>
        <family val="2"/>
      </rPr>
      <t>)</t>
    </r>
  </si>
  <si>
    <t>Current maximum height (m)</t>
  </si>
  <si>
    <r>
      <t>Planned TSF impoundment volume in five years' time (million m</t>
    </r>
    <r>
      <rPr>
        <b/>
        <vertAlign val="superscript"/>
        <sz val="10"/>
        <color rgb="FF002262"/>
        <rFont val="Riforma LL TT"/>
        <family val="2"/>
      </rPr>
      <t>3</t>
    </r>
    <r>
      <rPr>
        <sz val="10"/>
        <color rgb="FF002262"/>
        <rFont val="Riforma LL TT"/>
        <family val="2"/>
      </rPr>
      <t>)</t>
    </r>
  </si>
  <si>
    <t>Is the dam currently operated or closed as per currently approved design?</t>
  </si>
  <si>
    <t>Yes</t>
  </si>
  <si>
    <t>GISTM consequence classification</t>
  </si>
  <si>
    <t>Significant</t>
  </si>
  <si>
    <t xml:space="preserve">Very high </t>
  </si>
  <si>
    <t>Low</t>
  </si>
  <si>
    <t>WSP Undertaking</t>
  </si>
  <si>
    <t>This facility is a closed TSF with no population at risk.</t>
  </si>
  <si>
    <t>This facility is an inactive TSF with mine site population at risk.</t>
  </si>
  <si>
    <t xml:space="preserve">This facility is an inactive TSF with no population at risk. </t>
  </si>
  <si>
    <t>This facility is an inactive TSF. A remediation plan is in place.</t>
  </si>
  <si>
    <t>This facility is an active TSF with no population at risk.</t>
  </si>
  <si>
    <t>GISTM Conformance</t>
  </si>
  <si>
    <t>Meets</t>
  </si>
  <si>
    <t>Hazard categorisation of this facility, based on consequence of failure</t>
  </si>
  <si>
    <t>Low, Low</t>
  </si>
  <si>
    <t>Significant, High B</t>
  </si>
  <si>
    <t>Significant, Significant</t>
  </si>
  <si>
    <r>
      <t>Significant</t>
    </r>
    <r>
      <rPr>
        <vertAlign val="superscript"/>
        <sz val="10"/>
        <rFont val="Riforma LL TT"/>
        <family val="2"/>
      </rPr>
      <t>1</t>
    </r>
    <r>
      <rPr>
        <sz val="10"/>
        <rFont val="Riforma LL TT"/>
        <family val="2"/>
      </rPr>
      <t>, Low</t>
    </r>
  </si>
  <si>
    <t>Low, Very Low</t>
  </si>
  <si>
    <t>Guideline followed for classification system</t>
  </si>
  <si>
    <t>Department of Environment, Science and Innovation / ANCOLD</t>
  </si>
  <si>
    <r>
      <t>Department of Environment, Science and Innovation / ANCOLD</t>
    </r>
    <r>
      <rPr>
        <vertAlign val="superscript"/>
        <sz val="10"/>
        <rFont val="Riforma LL TT"/>
        <family val="2"/>
      </rPr>
      <t>1</t>
    </r>
  </si>
  <si>
    <t>Most recent independent technical review</t>
  </si>
  <si>
    <t>2025 ITRB</t>
  </si>
  <si>
    <t>Did the most recent independent technical review result in material findings related to the safety of the facility</t>
  </si>
  <si>
    <t>No</t>
  </si>
  <si>
    <t>Have mitigation measures implemented to reduce risk to a level as low as reasonably practicable (ALARP)</t>
  </si>
  <si>
    <t>Is a site-specific emergency preparedness and response plan in place?</t>
  </si>
  <si>
    <t>Lattest Risk Assessment</t>
  </si>
  <si>
    <t>Failure Impact Assessment Summary</t>
  </si>
  <si>
    <t>FIA, GISTM Significant and ANCOLD Low consequence category, with impacts limited to environmental consequences and no PAR</t>
  </si>
  <si>
    <t xml:space="preserve">BWM CHPP within FIA and R34 work area. No anticipated potential for off lease impact. </t>
  </si>
  <si>
    <t>The FIA indicates no Population at Risk (PAR), with consequence categories based on environmental impacts</t>
  </si>
  <si>
    <t>FIA highlights credible failure modes requiring quantitative assessment, with potential environmental impacts but no specific PAR</t>
  </si>
  <si>
    <t xml:space="preserve">FIA assesses a Low consequence category, assuming 0 PAR, </t>
  </si>
  <si>
    <t>Potential Failure Mode:</t>
  </si>
  <si>
    <t>Erosion</t>
  </si>
  <si>
    <t xml:space="preserve">Overtopping, seeapge/piping, foundation instability. </t>
  </si>
  <si>
    <t>Embankment erosion. Seepage/piping through foundation</t>
  </si>
  <si>
    <t>Erosion, overtopping, seepage/piping</t>
  </si>
  <si>
    <t xml:space="preserve">Internal HW instabilities. Personell access risks. </t>
  </si>
  <si>
    <t>Critical Control</t>
  </si>
  <si>
    <t>Periodic Inspections</t>
  </si>
  <si>
    <t>Design and Monitoring. Daily inspections, Monthly InSAR monitoring, piezometers, GW bores</t>
  </si>
  <si>
    <t xml:space="preserve">Piezometer monitoring, InSAR, regular inspecitons. Spillway passes 1:1000 AEP flood. </t>
  </si>
  <si>
    <t xml:space="preserve">Monthly inpsection, water level monitoring </t>
  </si>
  <si>
    <t xml:space="preserve">GW monitoring bores, Geotechnical stability analysis for HW and LW. Site hazard management procedures in place </t>
  </si>
  <si>
    <t>Stability Assessments</t>
  </si>
  <si>
    <t>EOR completed stability assessments. 2023</t>
  </si>
  <si>
    <t xml:space="preserve">EOR completed stability assessments.2023 </t>
  </si>
  <si>
    <t>EOR completed stability assessments. 2021</t>
  </si>
  <si>
    <t>Geotechnical LW and HW assessments completed</t>
  </si>
  <si>
    <t>Footnote:</t>
  </si>
  <si>
    <t>RAMP74 TSF has provisionally been reassessed with a significant consequence for Failure to Contain - Overtopping, under the Queensland Department of Environment and Science Manual. This is being reviewed against a water balance and surface water study, which is currently in progress.</t>
  </si>
  <si>
    <t>TSFs at Gunnedah CHPP</t>
  </si>
  <si>
    <t>Western Emplacement</t>
  </si>
  <si>
    <t>Eastern Emplacement</t>
  </si>
  <si>
    <t>-30.953684, 150.198001</t>
  </si>
  <si>
    <t>-30.952175, 150.205082</t>
  </si>
  <si>
    <t>Dry Stack Settlement ponds</t>
  </si>
  <si>
    <r>
      <t>Current TSF impoundment volume (million m</t>
    </r>
    <r>
      <rPr>
        <b/>
        <vertAlign val="superscript"/>
        <sz val="10"/>
        <rFont val="Riforma LL TT"/>
        <family val="2"/>
        <scheme val="minor"/>
      </rPr>
      <t>3</t>
    </r>
    <r>
      <rPr>
        <sz val="10"/>
        <rFont val="Arial"/>
        <family val="2"/>
      </rPr>
      <t>)</t>
    </r>
  </si>
  <si>
    <r>
      <t>Maximum permitted storage capacity (million m</t>
    </r>
    <r>
      <rPr>
        <vertAlign val="superscript"/>
        <sz val="10"/>
        <rFont val="Arial"/>
        <family val="2"/>
      </rPr>
      <t>3</t>
    </r>
    <r>
      <rPr>
        <sz val="10"/>
        <rFont val="Arial"/>
        <family val="2"/>
      </rPr>
      <t>)</t>
    </r>
  </si>
  <si>
    <t>Current maximum height (m) (TOP OF WALL)</t>
  </si>
  <si>
    <r>
      <t>Planned TSF impoundment volume in five years' time (million m</t>
    </r>
    <r>
      <rPr>
        <b/>
        <vertAlign val="superscript"/>
        <sz val="10"/>
        <rFont val="Riforma LL TT"/>
        <family val="2"/>
        <scheme val="minor"/>
      </rPr>
      <t>3</t>
    </r>
    <r>
      <rPr>
        <sz val="10"/>
        <rFont val="Arial"/>
        <family val="2"/>
      </rPr>
      <t>)</t>
    </r>
  </si>
  <si>
    <t xml:space="preserve">Variable </t>
  </si>
  <si>
    <t xml:space="preserve">Operational as per Approval </t>
  </si>
  <si>
    <t xml:space="preserve">GISTM consequence classification </t>
  </si>
  <si>
    <t xml:space="preserve">This TSF is a dry stack working in conjunction with the other ponds to dry and consolidate the Fine Reject before they are co-mingled and desposited in-pit back on site. </t>
  </si>
  <si>
    <t>Partially Meets</t>
  </si>
  <si>
    <t>Very Low</t>
  </si>
  <si>
    <t>ANCOLD / DSNSW</t>
  </si>
  <si>
    <t>Has there been a recent independent technical review</t>
  </si>
  <si>
    <t>Yes - 2025</t>
  </si>
  <si>
    <t>Did the most recent independent technical review result in material findings related to safety of the facility</t>
  </si>
  <si>
    <t xml:space="preserve">Fine reject drying ponds are operated in accordance with approvals and the Reject Ponds Management Procedure </t>
  </si>
  <si>
    <t xml:space="preserve">CHPP has a site specific emergency plan in place </t>
  </si>
  <si>
    <t>Localised on‑site impacts for tailings runout, with off‑site impacts limited to environmental risk of mine‑affected water. No permanent population at risk.</t>
  </si>
  <si>
    <t>Environmental and Social</t>
  </si>
  <si>
    <t>Rural setting with limited community impact</t>
  </si>
  <si>
    <t>At Gunnedah, FY25 inspections reclassified two TSFs used as internal drying ponds as operational components, reducing the reported TSFs from 10 to two.</t>
  </si>
  <si>
    <t xml:space="preserve">Waste </t>
  </si>
  <si>
    <t>(kt)</t>
  </si>
  <si>
    <r>
      <t>Non-mineral waste</t>
    </r>
    <r>
      <rPr>
        <vertAlign val="superscript"/>
        <sz val="8"/>
        <color rgb="FF002262"/>
        <rFont val="Riforma LL TT Medium"/>
        <family val="2"/>
      </rPr>
      <t>1</t>
    </r>
  </si>
  <si>
    <r>
      <t>Waste generated (non-hazardous)</t>
    </r>
    <r>
      <rPr>
        <vertAlign val="superscript"/>
        <sz val="8"/>
        <color rgb="FF002262"/>
        <rFont val="Riforma LL TT"/>
        <family val="2"/>
      </rPr>
      <t>2</t>
    </r>
  </si>
  <si>
    <t>Waste generated (hazardous)</t>
  </si>
  <si>
    <r>
      <t>Non-mineral waste generated (total)</t>
    </r>
    <r>
      <rPr>
        <vertAlign val="superscript"/>
        <sz val="8"/>
        <color rgb="FF002262"/>
        <rFont val="Riforma LL TT"/>
        <family val="2"/>
      </rPr>
      <t>3</t>
    </r>
  </si>
  <si>
    <t xml:space="preserve">Non-mineral waste recycled </t>
  </si>
  <si>
    <t>Hazardous waste recycled</t>
  </si>
  <si>
    <t>Waste recycled %</t>
  </si>
  <si>
    <t xml:space="preserve">Mineral waste </t>
  </si>
  <si>
    <t>Tailings produced</t>
  </si>
  <si>
    <t>Waste rock generated</t>
  </si>
  <si>
    <t>1. FY25 non-mineral waste data restated. The conversion factor for some liquid waste to kilograms was revised in FY24.</t>
  </si>
  <si>
    <t>2. Non-hazarous mineral waste includes off-road oversized waste tyres buried on site in accordance with environmental approval conditions.</t>
  </si>
  <si>
    <t>3. Data may not add due to rounding.</t>
  </si>
  <si>
    <t>Tonnes</t>
  </si>
  <si>
    <t>SOx emissions</t>
  </si>
  <si>
    <t>Not yet available</t>
  </si>
  <si>
    <t>NOx emissions</t>
  </si>
  <si>
    <t>Particulate matter (PM10)</t>
  </si>
  <si>
    <t>Volatile organic compounds</t>
  </si>
  <si>
    <t>Mercury</t>
  </si>
  <si>
    <t>Blackwater and Daunia mines report on a calendar year basis.</t>
  </si>
  <si>
    <t>$m</t>
  </si>
  <si>
    <r>
      <t>Wages and salaries paid in North West NSW, Hunter &amp; Newcastle regions and central Qld</t>
    </r>
    <r>
      <rPr>
        <vertAlign val="superscript"/>
        <sz val="8"/>
        <color theme="1"/>
        <rFont val="Riforma LL TT"/>
        <family val="2"/>
      </rPr>
      <t>1,2,3</t>
    </r>
  </si>
  <si>
    <r>
      <t>Total employee benefits</t>
    </r>
    <r>
      <rPr>
        <vertAlign val="superscript"/>
        <sz val="8"/>
        <color theme="1"/>
        <rFont val="Riforma LL TT"/>
        <family val="2"/>
      </rPr>
      <t>4</t>
    </r>
  </si>
  <si>
    <r>
      <t>Spend with suppliers in Central Qld</t>
    </r>
    <r>
      <rPr>
        <vertAlign val="superscript"/>
        <sz val="8"/>
        <color theme="1"/>
        <rFont val="Riforma LL TT"/>
        <family val="2"/>
      </rPr>
      <t>1</t>
    </r>
    <r>
      <rPr>
        <sz val="8"/>
        <color theme="1"/>
        <rFont val="Riforma LL TT"/>
        <family val="2"/>
      </rPr>
      <t>,</t>
    </r>
    <r>
      <rPr>
        <vertAlign val="superscript"/>
        <sz val="8"/>
        <color theme="1"/>
        <rFont val="Riforma LL TT"/>
        <family val="2"/>
      </rPr>
      <t>3</t>
    </r>
  </si>
  <si>
    <r>
      <t>Spend with all suppliers</t>
    </r>
    <r>
      <rPr>
        <vertAlign val="superscript"/>
        <sz val="8"/>
        <color rgb="FF002262"/>
        <rFont val="Riforma LL TT"/>
        <family val="2"/>
      </rPr>
      <t>1,6</t>
    </r>
  </si>
  <si>
    <r>
      <rPr>
        <sz val="8"/>
        <color rgb="FF000000"/>
        <rFont val="Riforma LL TT"/>
      </rPr>
      <t>Spend with Indigenous businesses</t>
    </r>
    <r>
      <rPr>
        <vertAlign val="superscript"/>
        <sz val="8"/>
        <color rgb="FF002262"/>
        <rFont val="Riforma LL TT"/>
      </rPr>
      <t>1</t>
    </r>
  </si>
  <si>
    <r>
      <t>Corporate community partnerships and donations</t>
    </r>
    <r>
      <rPr>
        <vertAlign val="superscript"/>
        <sz val="8"/>
        <color rgb="FF002262"/>
        <rFont val="Riforma LL TT"/>
        <family val="2"/>
      </rPr>
      <t>1</t>
    </r>
  </si>
  <si>
    <r>
      <t>Taxes and royalties paid and collected</t>
    </r>
    <r>
      <rPr>
        <vertAlign val="superscript"/>
        <sz val="8"/>
        <color theme="1"/>
        <rFont val="Riforma LL TT"/>
        <family val="2"/>
      </rPr>
      <t>7</t>
    </r>
  </si>
  <si>
    <t>Community complaints</t>
  </si>
  <si>
    <t>Number of complaints</t>
  </si>
  <si>
    <t>1. On a 100% joint venture basis</t>
  </si>
  <si>
    <r>
      <t xml:space="preserve">2. North West NSW regions </t>
    </r>
    <r>
      <rPr>
        <sz val="8"/>
        <color rgb="FF000000"/>
        <rFont val="Riforma LL TT"/>
      </rPr>
      <t xml:space="preserve">include the Narrabri, Gunnedah, Liverpool Plains, Tamworth, Upper Hunter, Muswellbrook, Singleton, Maitland, Cessnock, Lake Macquarie, Newcastle and Port Stephens local government areas. </t>
    </r>
  </si>
  <si>
    <t>3. Queensland regions include Central Highlands, Isaac, Livingstone, Rockhampton, Whitsunday, Mackay and Gladstone local government areas.</t>
  </si>
  <si>
    <t>4. On an equity basis. Refer Note 7.1 of the audited financial statements of the Annual Report. FY25 total employee benefits restated.</t>
  </si>
  <si>
    <t xml:space="preserve">5. FY26 NSW supplier spend data not comparable with prior period. The New South Wales supplier spend methodology was revised to include the Hunter and Newcastle regions. </t>
  </si>
  <si>
    <t>7. Includes $248 million of PAYG withholding and employee payroll taxes collected on behalf of the Australian Government.</t>
  </si>
  <si>
    <t>SASB Coal Standards Index</t>
  </si>
  <si>
    <t>Data is presented in a 100% operational basis, except where noted</t>
  </si>
  <si>
    <t>Code</t>
  </si>
  <si>
    <t>Accounting Metric</t>
  </si>
  <si>
    <r>
      <t>Whitehaven Response</t>
    </r>
    <r>
      <rPr>
        <vertAlign val="superscript"/>
        <sz val="8"/>
        <color theme="3"/>
        <rFont val="Riforma LL TT Medium"/>
        <family val="2"/>
        <scheme val="major"/>
      </rPr>
      <t>1</t>
    </r>
  </si>
  <si>
    <t>Greenhouse Gas Emissions</t>
  </si>
  <si>
    <t xml:space="preserve">EM-CO-110a.1          
        </t>
  </si>
  <si>
    <t>Gross global Scope 1 emissions, percentage covered under emissions-limiting regulations</t>
  </si>
  <si>
    <t>EM-CO-110a.2</t>
  </si>
  <si>
    <t>Discussion of long-term and short-term strategy or plan to manage Scope 1 emissions, emissions reduction targets, and an analysis of performance against those targets</t>
  </si>
  <si>
    <t>See Whitehaven's 2026 Sustainability Report which is contained in the company's 2026 Annual Report.</t>
  </si>
  <si>
    <t>Water Management</t>
  </si>
  <si>
    <t xml:space="preserve">EM-CO-140a.1        
        </t>
  </si>
  <si>
    <t>(1) Total fresh water withdrawn, (2) percentage recycled, (3) percentage in regions with High or Extremely High Baseline Water Stress</t>
  </si>
  <si>
    <t xml:space="preserve">See Water Stewardship section and data tables on pages 20 and 42, respectively.
</t>
  </si>
  <si>
    <t>EM-CO-140a.2</t>
  </si>
  <si>
    <t>Number of incidents of non-compliance associated with water quality permits, standards, and regulations</t>
  </si>
  <si>
    <t>Nil - see page 19.</t>
  </si>
  <si>
    <t>Waste Management</t>
  </si>
  <si>
    <t xml:space="preserve">EM-CO-150a.2                       </t>
  </si>
  <si>
    <t>Total weight of non-mineral waste generated</t>
  </si>
  <si>
    <t>See Waste and recycling section and data tables on pages 23 and 42 respectively.</t>
  </si>
  <si>
    <t>EM-CO-150a.3</t>
  </si>
  <si>
    <t>Total weight of tailings produced</t>
  </si>
  <si>
    <t>See Waste and recycling section and data tables on pages 23 and 42, respectively.</t>
  </si>
  <si>
    <t>EM-CO-150a.4</t>
  </si>
  <si>
    <t>Total weight of waste rock generated</t>
  </si>
  <si>
    <t>EM-CO-150a.5</t>
  </si>
  <si>
    <t>Total weight of hazardous waste generated</t>
  </si>
  <si>
    <t>EM-CO-150a.6</t>
  </si>
  <si>
    <t>Total weight of hazardous waste recycled</t>
  </si>
  <si>
    <t>EM-CO-150a.7</t>
  </si>
  <si>
    <t>Number of significant incidents associated with hazardous waste management</t>
  </si>
  <si>
    <t>Nil - see page 19 and 42, respectively.</t>
  </si>
  <si>
    <t xml:space="preserve">EM-CO-150a.8        </t>
  </si>
  <si>
    <t>Description of waste management policies and procedures for active and inactive operations</t>
  </si>
  <si>
    <t>See Waste and recycling section on page 23.</t>
  </si>
  <si>
    <t>Biodiversity Impacts</t>
  </si>
  <si>
    <t>EM-CO-160a.1</t>
  </si>
  <si>
    <t>Description of environmental management policies and practices for active sites</t>
  </si>
  <si>
    <t>See Biodiversity and land use section on page 22.</t>
  </si>
  <si>
    <t>EM-CO-160a.2</t>
  </si>
  <si>
    <t>Percentage of mine sites where acid rock drainage is: (1) predicted to occur, (2) actively mitigated, and (3) under treatment or remediation</t>
  </si>
  <si>
    <t xml:space="preserve">Whitehaven's NSW mine sites do not include acid rock drainage. At our Blackwater Mine, we are continuing our programs of work to monitor the groundwater to identify any acidity and diagnose any potential sources of this acidity. </t>
  </si>
  <si>
    <t>EM-CO-160a.3</t>
  </si>
  <si>
    <t>Percentage of (1) proved and (2) probable reserves in or near sites with protected conservation status or endangered species habitat</t>
  </si>
  <si>
    <t xml:space="preserve">Not yet available </t>
  </si>
  <si>
    <t>Rights of Indigenous Peoples</t>
  </si>
  <si>
    <t>EM-CO-210a.1</t>
  </si>
  <si>
    <t>Percentage of (1) proved and (2) probable reserves in or near indigenous land</t>
  </si>
  <si>
    <t>We have no reserves near Indigenous land, based on the definition of ‘Aboriginal community’ from the Australian Bureau of Statistics adopted by Whitehaven - see page 31. 
Whitehaven notes that Red Chief LALC (Gunnedah) has a Travelling Stock Route claimed under the Land Claims process on Maules Creek mine (in overburden emplacement) which we have a compensation agreement with them on.</t>
  </si>
  <si>
    <t>EM-CO-210a.2</t>
  </si>
  <si>
    <t>Discussion of engagement processes and due diligence practices with respect to the management of indigenous rights</t>
  </si>
  <si>
    <t>Refer to the Indigenous peoples section on pages 31-33.</t>
  </si>
  <si>
    <t>Community Relations</t>
  </si>
  <si>
    <t>EM-CO-210b.1</t>
  </si>
  <si>
    <t>Discussion of process to manage risks and opportunities associated with community rights and interests</t>
  </si>
  <si>
    <t>See pages 28–30 of the Communities section.</t>
  </si>
  <si>
    <t>EM-CO-210b.2</t>
  </si>
  <si>
    <t>Number and duration of non-technical delays</t>
  </si>
  <si>
    <t>Labour Relations</t>
  </si>
  <si>
    <t>EM-CO-310a.1</t>
  </si>
  <si>
    <t>Percentage of active workforce covered under collective bargaining agreements, broken down by U.S. and foreign employees</t>
  </si>
  <si>
    <t>64.2% of employees are covered by enterprise agreements – see pages 17 and 40, respectively.</t>
  </si>
  <si>
    <t>EM-CO-310a.2</t>
  </si>
  <si>
    <t>Number and duration of strikes and lockouts</t>
  </si>
  <si>
    <t xml:space="preserve">There were no days lost at Whitehaven’s operations due to industrial action – see page xx. </t>
  </si>
  <si>
    <t>Workforce Health &amp; Safety</t>
  </si>
  <si>
    <t>EM-CO-320a.1</t>
  </si>
  <si>
    <t>(1) MSHA All-Incidence rate, (2) fatality rate, and (3) near miss frequency rate (NMFR)</t>
  </si>
  <si>
    <t>See safety worksheet in this Databook. Also see Health, safety and wellbeing section and relevant data table on pages xx and xx, respectively.</t>
  </si>
  <si>
    <t>EM-CO-320a.2</t>
  </si>
  <si>
    <t>Discussion of management of accident and safety risks and long-term health and safety risks</t>
  </si>
  <si>
    <t>See Health, safety and wellbeing section on pages 10–12.</t>
  </si>
  <si>
    <t>Reserves Valuation &amp; Capital Expenditures</t>
  </si>
  <si>
    <t>EM-CO-420a.1</t>
  </si>
  <si>
    <t>Sensitivity of coal reserve levels to future price projection scenarios that account for a price on carbon emissions</t>
  </si>
  <si>
    <t>See climate resilience section on pages 38–41.</t>
  </si>
  <si>
    <t>EM-CO-420a.2</t>
  </si>
  <si>
    <t>Estimated carbon dioxide emissions embedded in proven coal reserves</t>
  </si>
  <si>
    <t>Whitehaven’s reserves are published on our website as required under the Joint Ore Reserves Committee (JORC) and are also contained in the company's Annual Report.
The standard Intergovernmental Panel on Climate Change (IPCC) factors are available:</t>
  </si>
  <si>
    <t>here</t>
  </si>
  <si>
    <t>EM-CO-420a.3</t>
  </si>
  <si>
    <t>Discussion of how price and demand for coal and/or climate regulation influence the capital expenditure strategy for exploration, acquisition, and development of assets</t>
  </si>
  <si>
    <t>See Whitehaven's 2026 Sustainability Report, which is contained in the company's 2026 Annual Report.</t>
  </si>
  <si>
    <t>Tailings Storage Facilities Management</t>
  </si>
  <si>
    <t>EM-CO-540a.1</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</si>
  <si>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</si>
  <si>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See tailings storage facilities worksheet in this Databook.</t>
  </si>
  <si>
    <t>EM-CO-540a.2</t>
  </si>
  <si>
    <t>Summary of tailings management systems and governance structure used to monitor and maintain the stability of tailings storage facilities</t>
  </si>
  <si>
    <t>See Tailings storage facilities section on page 26.</t>
  </si>
  <si>
    <t>EM-CO-540a.3</t>
  </si>
  <si>
    <t>Approach to development of Emergency Preparedness and Response Plans (EPRPs) for tailings storage facilities</t>
  </si>
  <si>
    <t>Activity Metric</t>
  </si>
  <si>
    <r>
      <t>Whitehaven Response</t>
    </r>
    <r>
      <rPr>
        <b/>
        <vertAlign val="superscript"/>
        <sz val="8"/>
        <color theme="3"/>
        <rFont val="Riforma LL TT"/>
        <family val="2"/>
      </rPr>
      <t>1</t>
    </r>
  </si>
  <si>
    <t>EM-CO-000.A</t>
  </si>
  <si>
    <t>Production of thermal coal</t>
  </si>
  <si>
    <t>See pages 4 for revenue by coal type.</t>
  </si>
  <si>
    <t>EM-CO-000.B</t>
  </si>
  <si>
    <t>Production of metallurgical coal</t>
  </si>
  <si>
    <t>5. FY25 tenure includes Qld which commenced on the acquisition date of 2 April 2024.</t>
  </si>
  <si>
    <r>
      <rPr>
        <sz val="8"/>
        <color rgb="FF002262"/>
        <rFont val="Riforma LL TT"/>
      </rPr>
      <t>Land disturbed for mining in NSW and Qld</t>
    </r>
    <r>
      <rPr>
        <vertAlign val="superscript"/>
        <sz val="8"/>
        <color rgb="FF002262"/>
        <rFont val="Riforma LL TT"/>
      </rPr>
      <t>4</t>
    </r>
  </si>
  <si>
    <t>3. FY25 data restated.</t>
  </si>
  <si>
    <r>
      <rPr>
        <sz val="8"/>
        <color rgb="FF002262"/>
        <rFont val="Riforma LL TT"/>
      </rPr>
      <t>Land controlled in NSW and Qld</t>
    </r>
    <r>
      <rPr>
        <vertAlign val="superscript"/>
        <sz val="8"/>
        <color rgb="FF002262"/>
        <rFont val="Riforma LL TT"/>
      </rPr>
      <t>2,3</t>
    </r>
  </si>
  <si>
    <t>5. FY26 and FY25 excludes Blackwater Mine as it does not require approved biodiversity offset area.</t>
  </si>
  <si>
    <t>2. Historic water extraction and water use data was reported based on mines’ Annual Reviews which are prepared on a calendar year rather than financial year basis. Since FY24 water use data has been aligned with the respective financial years.</t>
  </si>
  <si>
    <r>
      <rPr>
        <sz val="8"/>
        <color rgb="FF000000"/>
        <rFont val="Riforma LL TT"/>
      </rPr>
      <t xml:space="preserve">Spend with suppliers in North West NSW, Hunter &amp; Newcastle regions </t>
    </r>
    <r>
      <rPr>
        <vertAlign val="superscript"/>
        <sz val="8"/>
        <color rgb="FF000000"/>
        <rFont val="Riforma LL TT"/>
      </rPr>
      <t>1,2,5</t>
    </r>
  </si>
  <si>
    <r>
      <t>Land managed for biodiversity vs land distrubed for mining (ratio) in NSW and Qld</t>
    </r>
    <r>
      <rPr>
        <vertAlign val="superscript"/>
        <sz val="8"/>
        <color rgb="FF002262"/>
        <rFont val="Riforma LL TT"/>
        <family val="2"/>
      </rPr>
      <t>5</t>
    </r>
    <r>
      <rPr>
        <sz val="8"/>
        <color rgb="FF002262"/>
        <rFont val="Riforma LL TT"/>
      </rPr>
      <t xml:space="preserve"> </t>
    </r>
  </si>
  <si>
    <t xml:space="preserve">1. Definition has been revised to exclude passive groundwater take. </t>
  </si>
  <si>
    <t>1. Page references to sections and page numbers refer to the People, Environment &amp; Communities Report 2026.</t>
  </si>
  <si>
    <t>6. FY26 data excludes GST and is not comparable to FY25. FY24 spend with all suppliers includes the Blackwater and Daunia mines for the June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</si>
</sst>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_-;\-* #,##0.0_-;_-* &quot;-&quot;??_-;_-@_-"/>
    <numFmt numFmtId="165" formatCode="_-* #,##0_-;\-* #,##0_-;_-* &quot;-&quot;??_-;_-@_-"/>
    <numFmt numFmtId="166" formatCode="0.0"/>
    <numFmt numFmtId="167" formatCode="_-* #,##0.000_-;\-* #,##0.000_-;_-* &quot;-&quot;??_-;_-@_-"/>
    <numFmt numFmtId="168" formatCode="0.000"/>
    <numFmt numFmtId="169" formatCode="#,##0.0"/>
  </numFmts>
  <fonts count="70" x14ac:knownFonts="1">
    <font>
      <sz val="11"/>
      <color theme="1"/>
      <name val="Riforma LL TT"/>
      <family val="2"/>
      <scheme val="minor"/>
    </font>
    <font>
      <sz val="11"/>
      <color theme="1"/>
      <name val="Riforma LL TT"/>
      <family val="2"/>
      <scheme val="minor"/>
    </font>
    <font>
      <sz val="11"/>
      <color theme="1"/>
      <name val="Arial"/>
      <family val="2"/>
    </font>
    <font>
      <sz val="10"/>
      <name val="Arial"/>
      <family val="2"/>
    </font>
    <font>
      <sz val="10"/>
      <color rgb="FF000000"/>
      <name val="Arial"/>
      <family val="2"/>
    </font>
    <font>
      <b/>
      <sz val="11"/>
      <color theme="1"/>
      <name val="Riforma LL TT"/>
      <family val="2"/>
      <scheme val="minor"/>
    </font>
    <font>
      <u/>
      <sz val="11"/>
      <color theme="10"/>
      <name val="Riforma LL TT"/>
      <family val="2"/>
      <scheme val="minor"/>
    </font>
    <font>
      <sz val="7"/>
      <color theme="0"/>
      <name val="Riforma LL TT"/>
      <family val="2"/>
      <scheme val="minor"/>
    </font>
    <font>
      <sz val="7"/>
      <color theme="1"/>
      <name val="Arial"/>
      <family val="2"/>
    </font>
    <font>
      <sz val="8"/>
      <name val="Riforma LL TT"/>
      <family val="2"/>
      <scheme val="minor"/>
    </font>
    <font>
      <sz val="8"/>
      <color theme="1"/>
      <name val="Riforma LL TT"/>
      <family val="2"/>
    </font>
    <font>
      <sz val="8"/>
      <color rgb="FFFF0000"/>
      <name val="Riforma LL TT"/>
      <family val="2"/>
    </font>
    <font>
      <b/>
      <sz val="8"/>
      <color theme="1"/>
      <name val="Riforma LL TT"/>
      <family val="2"/>
    </font>
    <font>
      <u/>
      <sz val="8"/>
      <color theme="10"/>
      <name val="Riforma LL TT"/>
      <family val="2"/>
    </font>
    <font>
      <sz val="11"/>
      <color theme="1"/>
      <name val="Riforma LL TT"/>
      <family val="2"/>
    </font>
    <font>
      <sz val="8"/>
      <color rgb="FF001A45"/>
      <name val="Riforma LL TT"/>
      <family val="2"/>
    </font>
    <font>
      <i/>
      <sz val="8"/>
      <name val="Riforma LL TT"/>
      <family val="2"/>
    </font>
    <font>
      <i/>
      <sz val="11"/>
      <color theme="1"/>
      <name val="Riforma LL TT"/>
      <family val="2"/>
    </font>
    <font>
      <sz val="10"/>
      <color theme="1"/>
      <name val="Riforma LL TT"/>
      <family val="2"/>
    </font>
    <font>
      <b/>
      <sz val="8"/>
      <color theme="0"/>
      <name val="Riforma LL TT"/>
      <family val="2"/>
    </font>
    <font>
      <vertAlign val="superscript"/>
      <sz val="8"/>
      <color theme="1"/>
      <name val="Riforma LL TT"/>
      <family val="2"/>
    </font>
    <font>
      <sz val="8"/>
      <color rgb="FF000000"/>
      <name val="Riforma LL TT"/>
      <family val="2"/>
    </font>
    <font>
      <sz val="10"/>
      <color rgb="FFC00000"/>
      <name val="Riforma LL TT"/>
      <family val="2"/>
    </font>
    <font>
      <i/>
      <sz val="8"/>
      <color theme="1"/>
      <name val="Riforma LL TT"/>
      <family val="2"/>
    </font>
    <font>
      <sz val="8"/>
      <name val="Riforma LL TT"/>
      <family val="2"/>
    </font>
    <font>
      <b/>
      <vertAlign val="superscript"/>
      <sz val="8"/>
      <color theme="1"/>
      <name val="Riforma LL TT"/>
      <family val="2"/>
    </font>
    <font>
      <u/>
      <sz val="11"/>
      <color theme="10"/>
      <name val="Riforma LL TT"/>
      <family val="2"/>
    </font>
    <font>
      <i/>
      <sz val="8"/>
      <color rgb="FFFF0000"/>
      <name val="Riforma LL TT"/>
      <family val="2"/>
    </font>
    <font>
      <vertAlign val="superscript"/>
      <sz val="8"/>
      <name val="Riforma LL TT"/>
      <family val="2"/>
    </font>
    <font>
      <sz val="11"/>
      <name val="Riforma LL TT"/>
      <family val="2"/>
    </font>
    <font>
      <sz val="12"/>
      <color theme="3"/>
      <name val="Riforma LL TT Medium"/>
      <family val="2"/>
      <scheme val="major"/>
    </font>
    <font>
      <b/>
      <sz val="8"/>
      <color theme="3"/>
      <name val="Riforma LL TT"/>
      <family val="2"/>
    </font>
    <font>
      <sz val="8"/>
      <color theme="3"/>
      <name val="Riforma LL TT Medium"/>
      <family val="2"/>
      <scheme val="major"/>
    </font>
    <font>
      <u/>
      <sz val="8"/>
      <color theme="2"/>
      <name val="Riforma LL TT Medium"/>
      <family val="2"/>
    </font>
    <font>
      <sz val="8"/>
      <color theme="1"/>
      <name val="Riforma LL TT Medium"/>
      <family val="2"/>
      <scheme val="major"/>
    </font>
    <font>
      <vertAlign val="subscript"/>
      <sz val="8"/>
      <color theme="3"/>
      <name val="Riforma LL TT Medium"/>
      <family val="2"/>
      <scheme val="major"/>
    </font>
    <font>
      <vertAlign val="superscript"/>
      <sz val="8"/>
      <color theme="3"/>
      <name val="Riforma LL TT Medium"/>
      <family val="2"/>
      <scheme val="major"/>
    </font>
    <font>
      <sz val="8"/>
      <color theme="1"/>
      <name val="Riforma LL TT Medium"/>
      <family val="2"/>
    </font>
    <font>
      <sz val="8"/>
      <color rgb="FF002262"/>
      <name val="Riforma LL TT"/>
      <family val="2"/>
    </font>
    <font>
      <sz val="8"/>
      <color rgb="FF002262"/>
      <name val="Riforma LL TT Medium"/>
      <family val="2"/>
    </font>
    <font>
      <vertAlign val="superscript"/>
      <sz val="8"/>
      <color rgb="FF002262"/>
      <name val="Riforma LL TT"/>
      <family val="2"/>
    </font>
    <font>
      <b/>
      <vertAlign val="superscript"/>
      <sz val="8"/>
      <color rgb="FF002262"/>
      <name val="Riforma LL TT"/>
      <family val="2"/>
    </font>
    <font>
      <b/>
      <sz val="8"/>
      <color rgb="FF002262"/>
      <name val="Riforma LL TT"/>
      <family val="2"/>
    </font>
    <font>
      <vertAlign val="superscript"/>
      <sz val="8"/>
      <color rgb="FF002262"/>
      <name val="Riforma LL TT Medium"/>
      <family val="2"/>
    </font>
    <font>
      <b/>
      <vertAlign val="superscript"/>
      <sz val="8"/>
      <color theme="3"/>
      <name val="Riforma LL TT"/>
      <family val="2"/>
    </font>
    <font>
      <sz val="8"/>
      <name val="Arial"/>
      <family val="2"/>
    </font>
    <font>
      <sz val="8"/>
      <color theme="3"/>
      <name val="Riforma LL TT"/>
      <family val="2"/>
    </font>
    <font>
      <b/>
      <sz val="8"/>
      <name val="Riforma LL TT"/>
      <family val="2"/>
    </font>
    <font>
      <b/>
      <vertAlign val="superscript"/>
      <sz val="8"/>
      <name val="Riforma LL TT"/>
      <family val="2"/>
    </font>
    <font>
      <b/>
      <sz val="10"/>
      <color theme="3"/>
      <name val="Riforma LL TT"/>
      <family val="2"/>
    </font>
    <font>
      <sz val="10"/>
      <color theme="3"/>
      <name val="Riforma LL TT Medium"/>
      <family val="2"/>
      <scheme val="major"/>
    </font>
    <font>
      <sz val="10"/>
      <color rgb="FF000000"/>
      <name val="Riforma LL TT"/>
      <family val="2"/>
    </font>
    <font>
      <sz val="10"/>
      <color rgb="FF002262"/>
      <name val="Riforma LL TT"/>
      <family val="2"/>
    </font>
    <font>
      <sz val="10"/>
      <name val="Riforma LL TT"/>
      <family val="2"/>
    </font>
    <font>
      <b/>
      <vertAlign val="superscript"/>
      <sz val="10"/>
      <color rgb="FF002262"/>
      <name val="Riforma LL TT"/>
      <family val="2"/>
    </font>
    <font>
      <vertAlign val="superscript"/>
      <sz val="10"/>
      <color rgb="FF002262"/>
      <name val="Riforma LL TT"/>
      <family val="2"/>
    </font>
    <font>
      <vertAlign val="superscript"/>
      <sz val="10"/>
      <name val="Riforma LL TT"/>
      <family val="2"/>
    </font>
    <font>
      <b/>
      <vertAlign val="superscript"/>
      <sz val="10"/>
      <name val="Riforma LL TT"/>
      <family val="2"/>
      <scheme val="minor"/>
    </font>
    <font>
      <vertAlign val="superscript"/>
      <sz val="10"/>
      <name val="Arial"/>
      <family val="2"/>
    </font>
    <font>
      <sz val="10"/>
      <color theme="0"/>
      <name val="Riforma LL TT"/>
      <family val="2"/>
    </font>
    <font>
      <b/>
      <sz val="11"/>
      <color rgb="FFFF0000"/>
      <name val="Riforma LL TT"/>
      <family val="2"/>
      <scheme val="minor"/>
    </font>
    <font>
      <sz val="12"/>
      <color rgb="FF00359C"/>
      <name val="Riforma LL TT Medium"/>
      <charset val="1"/>
    </font>
    <font>
      <sz val="8"/>
      <color rgb="FFC00000"/>
      <name val="Riforma LL TT"/>
      <family val="2"/>
    </font>
    <font>
      <sz val="11"/>
      <color theme="1"/>
      <name val="Riforma LL TT"/>
    </font>
    <font>
      <sz val="8"/>
      <color theme="1"/>
      <name val="Riforma LL TT"/>
    </font>
    <font>
      <sz val="8"/>
      <color rgb="FF000000"/>
      <name val="Riforma LL TT"/>
    </font>
    <font>
      <vertAlign val="superscript"/>
      <sz val="8"/>
      <color rgb="FF002262"/>
      <name val="Riforma LL TT"/>
    </font>
    <font>
      <sz val="8"/>
      <color rgb="FF002262"/>
      <name val="Riforma LL TT"/>
    </font>
    <font>
      <b/>
      <sz val="8"/>
      <color theme="0"/>
      <name val="Riforma LL TT"/>
    </font>
    <font>
      <vertAlign val="superscript"/>
      <sz val="8"/>
      <color rgb="FF000000"/>
      <name val="Riforma LL TT"/>
    </font>
  </fonts>
  <fills count="13">
    <fill>
      <patternFill patternType="none"/>
    </fill>
    <fill>
      <patternFill patternType="gray125"/>
    </fill>
    <fill>
      <patternFill patternType="solid">
        <fgColor theme="0" tint="-0.14996795556505021"/>
        <bgColor indexed="64"/>
      </patternFill>
    </fill>
    <fill>
      <patternFill patternType="solid">
        <fgColor theme="9"/>
      </patternFill>
    </fill>
    <fill>
      <patternFill patternType="solid">
        <fgColor rgb="FF001A45"/>
        <bgColor indexed="64"/>
      </patternFill>
    </fill>
    <fill>
      <patternFill patternType="solid">
        <fgColor rgb="FFFFFFFF"/>
        <bgColor indexed="64"/>
      </patternFill>
    </fill>
    <fill>
      <patternFill patternType="solid">
        <fgColor theme="0"/>
        <bgColor indexed="64"/>
      </patternFill>
    </fill>
    <fill>
      <patternFill patternType="solid">
        <fgColor theme="7"/>
        <bgColor indexed="64"/>
      </patternFill>
    </fill>
    <fill>
      <patternFill patternType="solid">
        <fgColor rgb="FFFFFFFF"/>
        <bgColor rgb="FF000000"/>
      </patternFill>
    </fill>
    <fill>
      <patternFill patternType="solid">
        <fgColor theme="3"/>
        <bgColor indexed="64"/>
      </patternFill>
    </fill>
    <fill>
      <patternFill patternType="solid">
        <fgColor theme="2" tint="0.59999389629810485"/>
        <bgColor indexed="64"/>
      </patternFill>
    </fill>
    <fill>
      <patternFill patternType="solid">
        <fgColor theme="2" tint="0.59999389629810485"/>
        <bgColor rgb="FF000000"/>
      </patternFill>
    </fill>
    <fill>
      <patternFill patternType="solid">
        <fgColor theme="2" tint="0.39997558519241921"/>
        <bgColor indexed="64"/>
      </patternFill>
    </fill>
  </fills>
  <borders count="30">
    <border>
      <left/>
      <right/>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bottom style="thin">
        <color rgb="FFD2D4E0"/>
      </bottom>
      <diagonal/>
    </border>
    <border>
      <left/>
      <right/>
      <top style="thin">
        <color theme="0" tint="-0.14996795556505021"/>
      </top>
      <bottom style="thin">
        <color rgb="FF001A45"/>
      </bottom>
      <diagonal/>
    </border>
    <border>
      <left/>
      <right/>
      <top/>
      <bottom style="thin">
        <color rgb="FF001A45"/>
      </bottom>
      <diagonal/>
    </border>
    <border>
      <left/>
      <right/>
      <top/>
      <bottom style="thin">
        <color theme="2"/>
      </bottom>
      <diagonal/>
    </border>
    <border>
      <left/>
      <right/>
      <top style="thin">
        <color rgb="FFE7E6E6"/>
      </top>
      <bottom style="thin">
        <color rgb="FFE7E6E6"/>
      </bottom>
      <diagonal/>
    </border>
    <border>
      <left/>
      <right/>
      <top/>
      <bottom style="medium">
        <color theme="3"/>
      </bottom>
      <diagonal/>
    </border>
    <border>
      <left/>
      <right/>
      <top style="medium">
        <color theme="3"/>
      </top>
      <bottom style="thin">
        <color theme="3"/>
      </bottom>
      <diagonal/>
    </border>
    <border>
      <left/>
      <right/>
      <top style="thin">
        <color theme="3"/>
      </top>
      <bottom style="thin">
        <color theme="3"/>
      </bottom>
      <diagonal/>
    </border>
    <border>
      <left/>
      <right/>
      <top style="thin">
        <color theme="3"/>
      </top>
      <bottom style="medium">
        <color theme="3"/>
      </bottom>
      <diagonal/>
    </border>
    <border>
      <left/>
      <right/>
      <top style="thin">
        <color theme="0" tint="-0.14996795556505021"/>
      </top>
      <bottom style="thin">
        <color theme="3"/>
      </bottom>
      <diagonal/>
    </border>
    <border>
      <left/>
      <right/>
      <top/>
      <bottom style="thin">
        <color theme="3"/>
      </bottom>
      <diagonal/>
    </border>
    <border>
      <left/>
      <right/>
      <top style="medium">
        <color theme="3"/>
      </top>
      <bottom style="medium">
        <color theme="3"/>
      </bottom>
      <diagonal/>
    </border>
    <border>
      <left/>
      <right/>
      <top style="thin">
        <color theme="3"/>
      </top>
      <bottom/>
      <diagonal/>
    </border>
    <border>
      <left/>
      <right/>
      <top style="medium">
        <color theme="3"/>
      </top>
      <bottom/>
      <diagonal/>
    </border>
    <border>
      <left/>
      <right/>
      <top/>
      <bottom style="thin">
        <color rgb="FFE7E6E6"/>
      </bottom>
      <diagonal/>
    </border>
    <border>
      <left/>
      <right style="thin">
        <color theme="0" tint="-0.14999847407452621"/>
      </right>
      <top style="medium">
        <color theme="3"/>
      </top>
      <bottom style="thin">
        <color rgb="FFE7E6E6"/>
      </bottom>
      <diagonal/>
    </border>
    <border>
      <left/>
      <right style="thin">
        <color theme="0" tint="-0.14999847407452621"/>
      </right>
      <top style="thin">
        <color rgb="FFE7E6E6"/>
      </top>
      <bottom style="thin">
        <color rgb="FFE7E6E6"/>
      </bottom>
      <diagonal/>
    </border>
    <border>
      <left style="thin">
        <color theme="0" tint="-0.14999847407452621"/>
      </left>
      <right style="thin">
        <color theme="0" tint="-0.14999847407452621"/>
      </right>
      <top style="thin">
        <color rgb="FFE7E6E6"/>
      </top>
      <bottom style="thin">
        <color rgb="FFE7E6E6"/>
      </bottom>
      <diagonal/>
    </border>
    <border>
      <left/>
      <right/>
      <top style="medium">
        <color theme="3"/>
      </top>
      <bottom style="thin">
        <color indexed="64"/>
      </bottom>
      <diagonal/>
    </border>
    <border>
      <left/>
      <right style="thin">
        <color theme="0" tint="-0.14999847407452621"/>
      </right>
      <top/>
      <bottom style="thin">
        <color rgb="FFE7E6E6"/>
      </bottom>
      <diagonal/>
    </border>
    <border>
      <left style="thin">
        <color theme="0" tint="-0.14999847407452621"/>
      </left>
      <right style="thin">
        <color theme="0" tint="-0.14999847407452621"/>
      </right>
      <top/>
      <bottom style="thin">
        <color rgb="FFE7E6E6"/>
      </bottom>
      <diagonal/>
    </border>
    <border>
      <left/>
      <right style="thin">
        <color theme="0" tint="-0.14999847407452621"/>
      </right>
      <top style="medium">
        <color theme="3"/>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rgb="FFE7E6E6"/>
      </top>
      <bottom/>
      <diagonal/>
    </border>
    <border>
      <left/>
      <right/>
      <top style="thin">
        <color theme="3"/>
      </top>
      <bottom style="thin">
        <color indexed="64"/>
      </bottom>
      <diagonal/>
    </border>
    <border>
      <left/>
      <right/>
      <top/>
      <bottom style="thin">
        <color rgb="FF000000"/>
      </bottom>
      <diagonal/>
    </border>
  </borders>
  <cellStyleXfs count="11">
    <xf numFmtId="0" fontId="0" fillId="0" borderId="0"/>
    <xf numFmtId="43" fontId="1" fillId="0" borderId="0" applyFont="0" applyFill="0" applyBorder="0" applyAlignment="0" applyProtection="0"/>
    <xf numFmtId="0" fontId="2" fillId="0" borderId="0"/>
    <xf numFmtId="9" fontId="1" fillId="0" borderId="0" applyFont="0" applyFill="0" applyBorder="0" applyAlignment="0" applyProtection="0"/>
    <xf numFmtId="0" fontId="3" fillId="0" borderId="0"/>
    <xf numFmtId="0" fontId="4" fillId="0" borderId="0"/>
    <xf numFmtId="0" fontId="6" fillId="0" borderId="0" applyNumberFormat="0" applyFill="0" applyBorder="0" applyAlignment="0" applyProtection="0"/>
    <xf numFmtId="0" fontId="7" fillId="3" borderId="0" applyNumberFormat="0" applyAlignment="0" applyProtection="0"/>
    <xf numFmtId="169" fontId="8" fillId="0" borderId="6" applyProtection="0">
      <alignment vertical="center"/>
    </xf>
    <xf numFmtId="43" fontId="1" fillId="0" borderId="0" applyFont="0" applyFill="0" applyBorder="0" applyAlignment="0" applyProtection="0"/>
    <xf numFmtId="0" fontId="4" fillId="0" borderId="0"/>
  </cellStyleXfs>
  <cellXfs count="293">
    <xf numFmtId="0" fontId="0" fillId="0" borderId="0" xfId="0"/>
    <xf numFmtId="0" fontId="5" fillId="0" borderId="0" xfId="0" applyFont="1"/>
    <xf numFmtId="0" fontId="10" fillId="0" borderId="0" xfId="0" applyFont="1"/>
    <xf numFmtId="0" fontId="11" fillId="0" borderId="0" xfId="0" applyFont="1"/>
    <xf numFmtId="0" fontId="12" fillId="0" borderId="0" xfId="0" applyFont="1"/>
    <xf numFmtId="0" fontId="13" fillId="0" borderId="0" xfId="6" applyFont="1"/>
    <xf numFmtId="0" fontId="14" fillId="0" borderId="0" xfId="0" applyFont="1"/>
    <xf numFmtId="0" fontId="15" fillId="0" borderId="0" xfId="0" applyFont="1" applyAlignment="1">
      <alignment horizontal="right"/>
    </xf>
    <xf numFmtId="0" fontId="14" fillId="0" borderId="0" xfId="0" applyFont="1" applyAlignment="1">
      <alignment horizontal="right"/>
    </xf>
    <xf numFmtId="0" fontId="18" fillId="0" borderId="0" xfId="0" applyFont="1"/>
    <xf numFmtId="0" fontId="19" fillId="4" borderId="0" xfId="0" applyFont="1" applyFill="1" applyAlignment="1">
      <alignment horizontal="center" vertical="center"/>
    </xf>
    <xf numFmtId="0" fontId="10" fillId="0" borderId="0" xfId="0" applyFont="1" applyAlignment="1">
      <alignment vertical="center"/>
    </xf>
    <xf numFmtId="0" fontId="15" fillId="0" borderId="2" xfId="0" applyFont="1" applyBorder="1" applyAlignment="1">
      <alignment vertical="center"/>
    </xf>
    <xf numFmtId="0" fontId="22" fillId="0" borderId="0" xfId="0" applyFont="1"/>
    <xf numFmtId="0" fontId="23" fillId="0" borderId="0" xfId="0" applyFont="1"/>
    <xf numFmtId="166" fontId="10" fillId="0" borderId="0" xfId="0" applyNumberFormat="1" applyFont="1"/>
    <xf numFmtId="0" fontId="19" fillId="4" borderId="0" xfId="0" applyFont="1" applyFill="1" applyAlignment="1">
      <alignment horizontal="left" vertical="center"/>
    </xf>
    <xf numFmtId="0" fontId="12" fillId="2" borderId="0" xfId="0" applyFont="1" applyFill="1" applyAlignment="1">
      <alignment horizontal="left" vertical="center"/>
    </xf>
    <xf numFmtId="0" fontId="19" fillId="2" borderId="0" xfId="0" applyFont="1" applyFill="1" applyAlignment="1">
      <alignment horizontal="center" vertical="center"/>
    </xf>
    <xf numFmtId="165" fontId="10" fillId="0" borderId="0" xfId="1" applyNumberFormat="1" applyFont="1" applyBorder="1" applyAlignment="1">
      <alignment vertical="center"/>
    </xf>
    <xf numFmtId="165" fontId="10" fillId="0" borderId="0" xfId="1" applyNumberFormat="1" applyFont="1" applyBorder="1" applyAlignment="1">
      <alignment horizontal="right" vertical="center"/>
    </xf>
    <xf numFmtId="165" fontId="10" fillId="0" borderId="0" xfId="1" applyNumberFormat="1" applyFont="1" applyFill="1" applyBorder="1" applyAlignment="1">
      <alignment vertical="center"/>
    </xf>
    <xf numFmtId="0" fontId="26" fillId="0" borderId="0" xfId="6" applyFont="1"/>
    <xf numFmtId="0" fontId="17" fillId="0" borderId="0" xfId="0" applyFont="1"/>
    <xf numFmtId="0" fontId="27" fillId="0" borderId="0" xfId="0" applyFont="1"/>
    <xf numFmtId="165" fontId="10" fillId="0" borderId="4" xfId="0" applyNumberFormat="1" applyFont="1" applyBorder="1" applyAlignment="1">
      <alignment vertical="center"/>
    </xf>
    <xf numFmtId="0" fontId="10" fillId="0" borderId="0" xfId="0" applyFont="1" applyAlignment="1">
      <alignment horizontal="left"/>
    </xf>
    <xf numFmtId="0" fontId="16" fillId="0" borderId="0" xfId="5" applyFont="1" applyAlignment="1">
      <alignment horizontal="left" vertical="center" wrapText="1"/>
    </xf>
    <xf numFmtId="165" fontId="10" fillId="0" borderId="0" xfId="1" quotePrefix="1" applyNumberFormat="1" applyFont="1" applyBorder="1" applyAlignment="1">
      <alignment horizontal="right" vertical="center"/>
    </xf>
    <xf numFmtId="3" fontId="10" fillId="0" borderId="0" xfId="0" applyNumberFormat="1" applyFont="1" applyAlignment="1">
      <alignment horizontal="right"/>
    </xf>
    <xf numFmtId="3" fontId="10" fillId="0" borderId="0" xfId="0" applyNumberFormat="1" applyFont="1"/>
    <xf numFmtId="0" fontId="10" fillId="0" borderId="0" xfId="0" applyFont="1" applyAlignment="1">
      <alignment horizontal="right"/>
    </xf>
    <xf numFmtId="165" fontId="10" fillId="7" borderId="2" xfId="0" applyNumberFormat="1" applyFont="1" applyFill="1" applyBorder="1" applyAlignment="1">
      <alignment vertical="center"/>
    </xf>
    <xf numFmtId="0" fontId="15" fillId="0" borderId="5" xfId="0" applyFont="1" applyBorder="1" applyAlignment="1">
      <alignment vertical="center"/>
    </xf>
    <xf numFmtId="0" fontId="15" fillId="0" borderId="0" xfId="0" applyFont="1" applyAlignment="1">
      <alignment vertical="center"/>
    </xf>
    <xf numFmtId="165" fontId="10" fillId="0" borderId="0" xfId="0" applyNumberFormat="1" applyFont="1" applyAlignment="1">
      <alignment vertical="center"/>
    </xf>
    <xf numFmtId="165" fontId="10" fillId="0" borderId="0" xfId="0" applyNumberFormat="1" applyFont="1"/>
    <xf numFmtId="0" fontId="24" fillId="0" borderId="3" xfId="0" applyFont="1" applyBorder="1" applyAlignment="1">
      <alignment horizontal="left" vertical="center" wrapText="1" indent="1"/>
    </xf>
    <xf numFmtId="0" fontId="24" fillId="0" borderId="3" xfId="0" applyFont="1" applyBorder="1" applyAlignment="1">
      <alignment horizontal="left" vertical="top" wrapText="1" indent="1"/>
    </xf>
    <xf numFmtId="0" fontId="24" fillId="0" borderId="0" xfId="0" applyFont="1" applyAlignment="1">
      <alignment horizontal="left" vertical="top" wrapText="1" indent="1"/>
    </xf>
    <xf numFmtId="0" fontId="29" fillId="0" borderId="0" xfId="0" applyFont="1" applyAlignment="1">
      <alignment horizontal="left" vertical="center" wrapText="1" indent="1"/>
    </xf>
    <xf numFmtId="0" fontId="30" fillId="0" borderId="0" xfId="0" applyFont="1"/>
    <xf numFmtId="0" fontId="32" fillId="0" borderId="0" xfId="0" applyFont="1"/>
    <xf numFmtId="0" fontId="33" fillId="9" borderId="0" xfId="6" applyFont="1" applyFill="1" applyAlignment="1">
      <alignment horizontal="center" vertical="center"/>
    </xf>
    <xf numFmtId="0" fontId="32" fillId="0" borderId="0" xfId="0" applyFont="1" applyAlignment="1">
      <alignment horizontal="right" vertical="center"/>
    </xf>
    <xf numFmtId="0" fontId="32" fillId="0" borderId="8" xfId="0" applyFont="1" applyBorder="1" applyAlignment="1">
      <alignment horizontal="right"/>
    </xf>
    <xf numFmtId="0" fontId="32" fillId="0" borderId="8" xfId="0" applyFont="1" applyBorder="1" applyAlignment="1">
      <alignment horizontal="right" vertical="center"/>
    </xf>
    <xf numFmtId="0" fontId="10" fillId="0" borderId="9" xfId="0" applyFont="1" applyBorder="1" applyAlignment="1">
      <alignment vertical="center"/>
    </xf>
    <xf numFmtId="0" fontId="10" fillId="0" borderId="10" xfId="0" applyFont="1" applyBorder="1" applyAlignment="1">
      <alignment vertical="center"/>
    </xf>
    <xf numFmtId="166" fontId="10" fillId="0" borderId="10" xfId="0" applyNumberFormat="1" applyFont="1" applyBorder="1" applyAlignment="1">
      <alignment vertical="center"/>
    </xf>
    <xf numFmtId="165" fontId="10" fillId="0" borderId="10" xfId="1" applyNumberFormat="1" applyFont="1" applyBorder="1" applyAlignment="1">
      <alignment vertical="center"/>
    </xf>
    <xf numFmtId="0" fontId="10" fillId="5" borderId="11" xfId="0" applyFont="1" applyFill="1" applyBorder="1" applyAlignment="1">
      <alignment vertical="center"/>
    </xf>
    <xf numFmtId="0" fontId="10" fillId="0" borderId="11" xfId="0" applyFont="1" applyBorder="1" applyAlignment="1">
      <alignment horizontal="right" vertical="center"/>
    </xf>
    <xf numFmtId="0" fontId="10" fillId="6" borderId="11" xfId="0" applyFont="1" applyFill="1" applyBorder="1" applyAlignment="1">
      <alignment horizontal="right" vertical="center"/>
    </xf>
    <xf numFmtId="3" fontId="10" fillId="0" borderId="11" xfId="0" applyNumberFormat="1" applyFont="1" applyBorder="1" applyAlignment="1">
      <alignment horizontal="right" vertical="center"/>
    </xf>
    <xf numFmtId="0" fontId="34" fillId="0" borderId="0" xfId="0" applyFont="1"/>
    <xf numFmtId="0" fontId="10" fillId="0" borderId="12" xfId="0" applyFont="1" applyBorder="1" applyAlignment="1">
      <alignment vertical="center"/>
    </xf>
    <xf numFmtId="0" fontId="10" fillId="0" borderId="10" xfId="0" applyFont="1" applyBorder="1" applyAlignment="1">
      <alignment horizontal="right" vertical="center"/>
    </xf>
    <xf numFmtId="0" fontId="10" fillId="0" borderId="10" xfId="0" applyFont="1" applyBorder="1" applyAlignment="1">
      <alignment horizontal="left" vertical="center"/>
    </xf>
    <xf numFmtId="0" fontId="24" fillId="0" borderId="10" xfId="5" applyFont="1" applyBorder="1" applyAlignment="1">
      <alignment vertical="center"/>
    </xf>
    <xf numFmtId="166" fontId="24" fillId="0" borderId="10" xfId="5" applyNumberFormat="1" applyFont="1" applyBorder="1" applyAlignment="1">
      <alignment vertical="center"/>
    </xf>
    <xf numFmtId="0" fontId="24" fillId="0" borderId="11" xfId="5" applyFont="1" applyBorder="1" applyAlignment="1">
      <alignment vertical="center"/>
    </xf>
    <xf numFmtId="166" fontId="24" fillId="0" borderId="11" xfId="5" applyNumberFormat="1" applyFont="1" applyBorder="1" applyAlignment="1">
      <alignment vertical="center"/>
    </xf>
    <xf numFmtId="0" fontId="10" fillId="0" borderId="13" xfId="0" applyFont="1" applyBorder="1" applyAlignment="1">
      <alignment vertical="center"/>
    </xf>
    <xf numFmtId="0" fontId="10" fillId="10" borderId="9" xfId="0" applyFont="1" applyFill="1" applyBorder="1" applyAlignment="1">
      <alignment vertical="center"/>
    </xf>
    <xf numFmtId="165" fontId="10" fillId="10" borderId="9" xfId="1" applyNumberFormat="1" applyFont="1" applyFill="1" applyBorder="1" applyAlignment="1">
      <alignment vertical="center"/>
    </xf>
    <xf numFmtId="0" fontId="10" fillId="10" borderId="10" xfId="0" applyFont="1" applyFill="1" applyBorder="1" applyAlignment="1">
      <alignment vertical="center"/>
    </xf>
    <xf numFmtId="165" fontId="10" fillId="10" borderId="10" xfId="1" applyNumberFormat="1" applyFont="1" applyFill="1" applyBorder="1" applyAlignment="1">
      <alignment vertical="center"/>
    </xf>
    <xf numFmtId="0" fontId="24" fillId="0" borderId="10" xfId="0" applyFont="1" applyBorder="1" applyAlignment="1">
      <alignment vertical="center"/>
    </xf>
    <xf numFmtId="0" fontId="24" fillId="0" borderId="15" xfId="5" applyFont="1" applyBorder="1" applyAlignment="1">
      <alignment vertical="center"/>
    </xf>
    <xf numFmtId="0" fontId="24" fillId="0" borderId="13" xfId="5" applyFont="1" applyBorder="1" applyAlignment="1">
      <alignment vertical="center"/>
    </xf>
    <xf numFmtId="166" fontId="24" fillId="0" borderId="13" xfId="5" applyNumberFormat="1" applyFont="1" applyBorder="1" applyAlignment="1">
      <alignment vertical="center"/>
    </xf>
    <xf numFmtId="166" fontId="10" fillId="0" borderId="15" xfId="0" applyNumberFormat="1" applyFont="1" applyBorder="1" applyAlignment="1">
      <alignment vertical="center"/>
    </xf>
    <xf numFmtId="0" fontId="10" fillId="0" borderId="15" xfId="0" applyFont="1" applyBorder="1" applyAlignment="1">
      <alignment vertical="center"/>
    </xf>
    <xf numFmtId="0" fontId="10" fillId="0" borderId="15" xfId="0" applyFont="1" applyBorder="1" applyAlignment="1">
      <alignment horizontal="right" vertical="center"/>
    </xf>
    <xf numFmtId="166" fontId="10" fillId="0" borderId="13" xfId="0" applyNumberFormat="1" applyFont="1" applyBorder="1" applyAlignment="1">
      <alignment vertical="center"/>
    </xf>
    <xf numFmtId="0" fontId="32" fillId="0" borderId="0" xfId="0" applyFont="1" applyAlignment="1">
      <alignment horizontal="left" vertical="center"/>
    </xf>
    <xf numFmtId="0" fontId="32" fillId="0" borderId="8" xfId="0" applyFont="1" applyBorder="1" applyAlignment="1">
      <alignment horizontal="left" vertical="center"/>
    </xf>
    <xf numFmtId="165" fontId="10" fillId="0" borderId="13" xfId="1" applyNumberFormat="1" applyFont="1" applyBorder="1" applyAlignment="1">
      <alignment vertical="center"/>
    </xf>
    <xf numFmtId="0" fontId="10" fillId="0" borderId="10" xfId="0" applyFont="1" applyBorder="1"/>
    <xf numFmtId="165" fontId="12" fillId="0" borderId="10" xfId="1" applyNumberFormat="1" applyFont="1" applyBorder="1" applyAlignment="1">
      <alignment vertical="center"/>
    </xf>
    <xf numFmtId="165" fontId="10" fillId="0" borderId="10" xfId="1" quotePrefix="1" applyNumberFormat="1" applyFont="1" applyBorder="1" applyAlignment="1">
      <alignment horizontal="right" vertical="center"/>
    </xf>
    <xf numFmtId="165" fontId="10" fillId="0" borderId="10" xfId="1" applyNumberFormat="1" applyFont="1" applyBorder="1" applyAlignment="1">
      <alignment horizontal="right" vertical="center"/>
    </xf>
    <xf numFmtId="167" fontId="10" fillId="0" borderId="10" xfId="1" applyNumberFormat="1" applyFont="1" applyBorder="1" applyAlignment="1">
      <alignment vertical="center"/>
    </xf>
    <xf numFmtId="165" fontId="10" fillId="0" borderId="11" xfId="1" applyNumberFormat="1" applyFont="1" applyBorder="1" applyAlignment="1">
      <alignment vertical="center"/>
    </xf>
    <xf numFmtId="165" fontId="10" fillId="0" borderId="11" xfId="1" applyNumberFormat="1" applyFont="1" applyBorder="1" applyAlignment="1">
      <alignment horizontal="right" vertical="center"/>
    </xf>
    <xf numFmtId="0" fontId="31" fillId="0" borderId="8" xfId="0" applyFont="1" applyBorder="1" applyAlignment="1">
      <alignment horizontal="left" vertical="center"/>
    </xf>
    <xf numFmtId="165" fontId="10" fillId="0" borderId="8" xfId="1" applyNumberFormat="1" applyFont="1" applyBorder="1" applyAlignment="1">
      <alignment vertical="center"/>
    </xf>
    <xf numFmtId="165" fontId="37" fillId="0" borderId="10" xfId="1" applyNumberFormat="1" applyFont="1" applyBorder="1" applyAlignment="1">
      <alignment vertical="center"/>
    </xf>
    <xf numFmtId="165" fontId="37" fillId="0" borderId="8" xfId="0" applyNumberFormat="1" applyFont="1" applyBorder="1" applyAlignment="1">
      <alignment vertical="center"/>
    </xf>
    <xf numFmtId="0" fontId="37" fillId="0" borderId="8" xfId="0" applyFont="1" applyBorder="1" applyAlignment="1">
      <alignment vertical="center"/>
    </xf>
    <xf numFmtId="165" fontId="10" fillId="0" borderId="13" xfId="0" applyNumberFormat="1" applyFont="1" applyBorder="1" applyAlignment="1">
      <alignment vertical="center"/>
    </xf>
    <xf numFmtId="165" fontId="10" fillId="0" borderId="10" xfId="0" applyNumberFormat="1" applyFont="1" applyBorder="1" applyAlignment="1">
      <alignment vertical="center"/>
    </xf>
    <xf numFmtId="0" fontId="38" fillId="0" borderId="0" xfId="0" applyFont="1" applyAlignment="1">
      <alignment vertical="center"/>
    </xf>
    <xf numFmtId="0" fontId="10" fillId="0" borderId="8" xfId="0" applyFont="1" applyBorder="1" applyAlignment="1">
      <alignment vertical="center"/>
    </xf>
    <xf numFmtId="165" fontId="10" fillId="0" borderId="8" xfId="0" applyNumberFormat="1" applyFont="1" applyBorder="1" applyAlignment="1">
      <alignment vertical="center"/>
    </xf>
    <xf numFmtId="1" fontId="10" fillId="0" borderId="8" xfId="0" applyNumberFormat="1" applyFont="1" applyBorder="1" applyAlignment="1">
      <alignment vertical="center"/>
    </xf>
    <xf numFmtId="165" fontId="12" fillId="0" borderId="9" xfId="0" applyNumberFormat="1" applyFont="1" applyBorder="1" applyAlignment="1">
      <alignment vertical="center"/>
    </xf>
    <xf numFmtId="0" fontId="38" fillId="0" borderId="10" xfId="0" applyFont="1" applyBorder="1" applyAlignment="1">
      <alignment vertical="center"/>
    </xf>
    <xf numFmtId="0" fontId="37" fillId="0" borderId="10" xfId="0" applyFont="1" applyBorder="1" applyAlignment="1">
      <alignment vertical="center"/>
    </xf>
    <xf numFmtId="9" fontId="10" fillId="0" borderId="10" xfId="3" applyFont="1" applyBorder="1" applyAlignment="1">
      <alignment vertical="center"/>
    </xf>
    <xf numFmtId="0" fontId="38" fillId="0" borderId="9" xfId="0" applyFont="1" applyBorder="1" applyAlignment="1">
      <alignment vertical="center"/>
    </xf>
    <xf numFmtId="165" fontId="10" fillId="0" borderId="9" xfId="0" applyNumberFormat="1" applyFont="1" applyBorder="1" applyAlignment="1">
      <alignment vertical="center"/>
    </xf>
    <xf numFmtId="0" fontId="39" fillId="0" borderId="10" xfId="0" applyFont="1" applyBorder="1" applyAlignment="1">
      <alignment vertical="center"/>
    </xf>
    <xf numFmtId="165" fontId="12" fillId="0" borderId="10" xfId="0" applyNumberFormat="1" applyFont="1" applyBorder="1" applyAlignment="1">
      <alignment vertical="center"/>
    </xf>
    <xf numFmtId="0" fontId="38" fillId="0" borderId="13" xfId="0" applyFont="1" applyBorder="1" applyAlignment="1">
      <alignment vertical="center"/>
    </xf>
    <xf numFmtId="0" fontId="38" fillId="0" borderId="15" xfId="0" applyFont="1" applyBorder="1" applyAlignment="1">
      <alignment vertical="center"/>
    </xf>
    <xf numFmtId="0" fontId="39" fillId="0" borderId="8" xfId="0" applyFont="1" applyBorder="1" applyAlignment="1">
      <alignment vertical="center"/>
    </xf>
    <xf numFmtId="165" fontId="12" fillId="0" borderId="13" xfId="0" applyNumberFormat="1" applyFont="1" applyBorder="1" applyAlignment="1">
      <alignment vertical="center"/>
    </xf>
    <xf numFmtId="0" fontId="12" fillId="2" borderId="16" xfId="0" applyFont="1" applyFill="1" applyBorder="1" applyAlignment="1">
      <alignment horizontal="left" vertical="center"/>
    </xf>
    <xf numFmtId="0" fontId="19" fillId="2" borderId="16" xfId="0" applyFont="1" applyFill="1" applyBorder="1" applyAlignment="1">
      <alignment horizontal="center" vertical="center"/>
    </xf>
    <xf numFmtId="0" fontId="32" fillId="0" borderId="14" xfId="0" applyFont="1" applyBorder="1" applyAlignment="1">
      <alignment horizontal="left" vertical="center"/>
    </xf>
    <xf numFmtId="0" fontId="32" fillId="0" borderId="14" xfId="0" applyFont="1" applyBorder="1" applyAlignment="1">
      <alignment horizontal="center" vertical="center"/>
    </xf>
    <xf numFmtId="0" fontId="32" fillId="0" borderId="14" xfId="0" applyFont="1" applyBorder="1" applyAlignment="1">
      <alignment horizontal="left"/>
    </xf>
    <xf numFmtId="165" fontId="10" fillId="0" borderId="9" xfId="1" applyNumberFormat="1" applyFont="1" applyBorder="1" applyAlignment="1">
      <alignment vertical="center"/>
    </xf>
    <xf numFmtId="165" fontId="10" fillId="0" borderId="9" xfId="1" quotePrefix="1" applyNumberFormat="1" applyFont="1" applyBorder="1" applyAlignment="1">
      <alignment horizontal="right" vertical="center"/>
    </xf>
    <xf numFmtId="165" fontId="10" fillId="6" borderId="9" xfId="1" quotePrefix="1" applyNumberFormat="1" applyFont="1" applyFill="1" applyBorder="1" applyAlignment="1">
      <alignment horizontal="right" vertical="center"/>
    </xf>
    <xf numFmtId="165" fontId="10" fillId="6" borderId="9" xfId="0" applyNumberFormat="1" applyFont="1" applyFill="1" applyBorder="1" applyAlignment="1">
      <alignment vertical="center"/>
    </xf>
    <xf numFmtId="165" fontId="10" fillId="6" borderId="10" xfId="0" applyNumberFormat="1" applyFont="1" applyFill="1" applyBorder="1" applyAlignment="1">
      <alignment vertical="center"/>
    </xf>
    <xf numFmtId="3" fontId="21" fillId="6" borderId="10" xfId="0" applyNumberFormat="1" applyFont="1" applyFill="1" applyBorder="1" applyAlignment="1">
      <alignment vertical="center"/>
    </xf>
    <xf numFmtId="165" fontId="10" fillId="0" borderId="11" xfId="1" quotePrefix="1" applyNumberFormat="1" applyFont="1" applyBorder="1" applyAlignment="1">
      <alignment horizontal="right" vertical="center"/>
    </xf>
    <xf numFmtId="0" fontId="38" fillId="0" borderId="8" xfId="0" applyFont="1" applyBorder="1" applyAlignment="1">
      <alignment vertical="center"/>
    </xf>
    <xf numFmtId="164" fontId="10" fillId="0" borderId="8" xfId="1" applyNumberFormat="1" applyFont="1" applyBorder="1" applyAlignment="1">
      <alignment vertical="center"/>
    </xf>
    <xf numFmtId="0" fontId="39" fillId="0" borderId="12" xfId="0" applyFont="1" applyBorder="1" applyAlignment="1">
      <alignment vertical="center"/>
    </xf>
    <xf numFmtId="165" fontId="10" fillId="0" borderId="13" xfId="1" applyNumberFormat="1" applyFont="1" applyFill="1" applyBorder="1" applyAlignment="1">
      <alignment vertical="center"/>
    </xf>
    <xf numFmtId="0" fontId="21" fillId="0" borderId="10" xfId="0" applyFont="1" applyBorder="1" applyAlignment="1">
      <alignment vertical="center"/>
    </xf>
    <xf numFmtId="164" fontId="10" fillId="0" borderId="10" xfId="1" applyNumberFormat="1" applyFont="1" applyBorder="1" applyAlignment="1">
      <alignment vertical="center"/>
    </xf>
    <xf numFmtId="164" fontId="21" fillId="0" borderId="10" xfId="1" applyNumberFormat="1" applyFont="1" applyBorder="1" applyAlignment="1">
      <alignment vertical="center"/>
    </xf>
    <xf numFmtId="166" fontId="21" fillId="0" borderId="10" xfId="0" applyNumberFormat="1" applyFont="1" applyBorder="1" applyAlignment="1">
      <alignment vertical="center"/>
    </xf>
    <xf numFmtId="164" fontId="10" fillId="0" borderId="10" xfId="1" applyNumberFormat="1" applyFont="1" applyFill="1" applyBorder="1" applyAlignment="1">
      <alignment vertical="center"/>
    </xf>
    <xf numFmtId="9" fontId="10" fillId="0" borderId="10" xfId="3" applyFont="1" applyFill="1" applyBorder="1" applyAlignment="1">
      <alignment vertical="center"/>
    </xf>
    <xf numFmtId="165" fontId="10" fillId="0" borderId="10" xfId="1" applyNumberFormat="1" applyFont="1" applyFill="1" applyBorder="1" applyAlignment="1">
      <alignment vertical="center"/>
    </xf>
    <xf numFmtId="0" fontId="10" fillId="0" borderId="9" xfId="0" applyFont="1" applyBorder="1"/>
    <xf numFmtId="165" fontId="10" fillId="0" borderId="10" xfId="1" applyNumberFormat="1" applyFont="1" applyBorder="1"/>
    <xf numFmtId="0" fontId="10" fillId="0" borderId="11" xfId="0" applyFont="1" applyBorder="1"/>
    <xf numFmtId="168" fontId="10" fillId="0" borderId="11" xfId="0" applyNumberFormat="1" applyFont="1" applyBorder="1"/>
    <xf numFmtId="165" fontId="10" fillId="0" borderId="9" xfId="1" applyNumberFormat="1" applyFont="1" applyFill="1" applyBorder="1" applyAlignment="1">
      <alignment vertical="center"/>
    </xf>
    <xf numFmtId="165" fontId="24" fillId="0" borderId="9" xfId="1" applyNumberFormat="1" applyFont="1" applyFill="1" applyBorder="1" applyAlignment="1">
      <alignment vertical="center"/>
    </xf>
    <xf numFmtId="165" fontId="24" fillId="0" borderId="10" xfId="1" applyNumberFormat="1" applyFont="1" applyFill="1" applyBorder="1" applyAlignment="1">
      <alignment vertical="center"/>
    </xf>
    <xf numFmtId="164" fontId="10" fillId="0" borderId="10" xfId="0" applyNumberFormat="1" applyFont="1" applyBorder="1" applyAlignment="1">
      <alignment vertical="center"/>
    </xf>
    <xf numFmtId="43" fontId="10" fillId="0" borderId="10" xfId="0" applyNumberFormat="1" applyFont="1" applyBorder="1" applyAlignment="1">
      <alignment vertical="center"/>
    </xf>
    <xf numFmtId="0" fontId="42" fillId="0" borderId="10" xfId="0" applyFont="1" applyBorder="1" applyAlignment="1">
      <alignment vertical="center"/>
    </xf>
    <xf numFmtId="0" fontId="32" fillId="0" borderId="14" xfId="0" applyFont="1" applyBorder="1" applyAlignment="1">
      <alignment horizontal="left" vertical="center" indent="1"/>
    </xf>
    <xf numFmtId="0" fontId="24" fillId="0" borderId="8" xfId="0" applyFont="1" applyBorder="1" applyAlignment="1">
      <alignment horizontal="left" vertical="top" wrapText="1" indent="1"/>
    </xf>
    <xf numFmtId="0" fontId="24" fillId="0" borderId="9" xfId="0" applyFont="1" applyBorder="1" applyAlignment="1">
      <alignment horizontal="left" vertical="top" wrapText="1" indent="1"/>
    </xf>
    <xf numFmtId="0" fontId="24" fillId="0" borderId="10" xfId="0" applyFont="1" applyBorder="1" applyAlignment="1">
      <alignment horizontal="left" vertical="top" wrapText="1" indent="1"/>
    </xf>
    <xf numFmtId="0" fontId="24" fillId="0" borderId="9" xfId="0" applyFont="1" applyBorder="1" applyAlignment="1">
      <alignment horizontal="left" vertical="center" wrapText="1" indent="1"/>
    </xf>
    <xf numFmtId="0" fontId="24" fillId="0" borderId="13" xfId="0" applyFont="1" applyBorder="1" applyAlignment="1">
      <alignment horizontal="left" vertical="top" wrapText="1" indent="1"/>
    </xf>
    <xf numFmtId="0" fontId="14" fillId="0" borderId="0" xfId="0" applyFont="1" applyAlignment="1">
      <alignment wrapText="1"/>
    </xf>
    <xf numFmtId="0" fontId="32" fillId="0" borderId="14" xfId="0" applyFont="1" applyBorder="1" applyAlignment="1">
      <alignment horizontal="right"/>
    </xf>
    <xf numFmtId="0" fontId="12" fillId="0" borderId="0" xfId="0" applyFont="1" applyAlignment="1">
      <alignment horizontal="right"/>
    </xf>
    <xf numFmtId="0" fontId="32" fillId="0" borderId="14" xfId="0" applyFont="1" applyBorder="1" applyAlignment="1">
      <alignment horizontal="left" vertical="center" wrapText="1"/>
    </xf>
    <xf numFmtId="0" fontId="24" fillId="0" borderId="9" xfId="0" applyFont="1" applyBorder="1" applyAlignment="1">
      <alignment horizontal="left" vertical="center" wrapText="1"/>
    </xf>
    <xf numFmtId="0" fontId="24" fillId="0" borderId="9" xfId="0" applyFont="1" applyBorder="1" applyAlignment="1">
      <alignment horizontal="left" vertical="top" wrapText="1"/>
    </xf>
    <xf numFmtId="0" fontId="24" fillId="0" borderId="3" xfId="0" applyFont="1" applyBorder="1" applyAlignment="1">
      <alignment horizontal="left" vertical="center" wrapText="1"/>
    </xf>
    <xf numFmtId="0" fontId="24" fillId="0" borderId="3" xfId="0" applyFont="1" applyBorder="1" applyAlignment="1">
      <alignment horizontal="left" vertical="top" wrapText="1"/>
    </xf>
    <xf numFmtId="0" fontId="24" fillId="0" borderId="10" xfId="0" applyFont="1" applyBorder="1" applyAlignment="1">
      <alignment horizontal="left" vertical="top" wrapText="1"/>
    </xf>
    <xf numFmtId="0" fontId="24" fillId="0" borderId="13" xfId="0" applyFont="1" applyBorder="1" applyAlignment="1">
      <alignment horizontal="left" vertical="top" wrapText="1"/>
    </xf>
    <xf numFmtId="0" fontId="24" fillId="0" borderId="13" xfId="0" applyFont="1" applyBorder="1" applyAlignment="1">
      <alignment horizontal="left" vertical="center" wrapText="1"/>
    </xf>
    <xf numFmtId="0" fontId="24" fillId="0" borderId="0" xfId="0" applyFont="1" applyAlignment="1">
      <alignment horizontal="left" vertical="top" wrapText="1"/>
    </xf>
    <xf numFmtId="0" fontId="21" fillId="0" borderId="10" xfId="0" applyFont="1" applyBorder="1" applyAlignment="1">
      <alignment horizontal="left" vertical="center" wrapText="1"/>
    </xf>
    <xf numFmtId="0" fontId="13" fillId="0" borderId="10" xfId="6" applyFont="1" applyBorder="1" applyAlignment="1">
      <alignment horizontal="left" vertical="center" wrapText="1"/>
    </xf>
    <xf numFmtId="0" fontId="21" fillId="0" borderId="0" xfId="0" applyFont="1" applyAlignment="1">
      <alignment horizontal="left" vertical="top" wrapText="1"/>
    </xf>
    <xf numFmtId="0" fontId="29" fillId="0" borderId="0" xfId="0" applyFont="1" applyAlignment="1">
      <alignment horizontal="left" vertical="center" wrapText="1"/>
    </xf>
    <xf numFmtId="0" fontId="24" fillId="0" borderId="8" xfId="0" applyFont="1" applyBorder="1" applyAlignment="1">
      <alignment horizontal="left" vertical="top" wrapText="1"/>
    </xf>
    <xf numFmtId="0" fontId="32" fillId="0" borderId="14" xfId="0" applyFont="1" applyBorder="1" applyAlignment="1">
      <alignment horizontal="left" wrapText="1"/>
    </xf>
    <xf numFmtId="0" fontId="32" fillId="0" borderId="14" xfId="0" applyFont="1" applyBorder="1" applyAlignment="1">
      <alignment horizontal="left" indent="1"/>
    </xf>
    <xf numFmtId="166" fontId="10" fillId="0" borderId="9" xfId="0" applyNumberFormat="1" applyFont="1" applyBorder="1"/>
    <xf numFmtId="0" fontId="38" fillId="0" borderId="11" xfId="0" applyFont="1" applyBorder="1" applyAlignment="1">
      <alignment vertical="center" wrapText="1"/>
    </xf>
    <xf numFmtId="0" fontId="24" fillId="0" borderId="15" xfId="5" applyFont="1" applyBorder="1" applyAlignment="1">
      <alignment vertical="center" wrapText="1"/>
    </xf>
    <xf numFmtId="0" fontId="46" fillId="0" borderId="8" xfId="0" applyFont="1" applyBorder="1" applyAlignment="1">
      <alignment horizontal="right" vertical="center"/>
    </xf>
    <xf numFmtId="0" fontId="24" fillId="0" borderId="9" xfId="0" applyFont="1" applyBorder="1" applyAlignment="1">
      <alignment vertical="center"/>
    </xf>
    <xf numFmtId="0" fontId="47" fillId="0" borderId="8" xfId="0" applyFont="1" applyBorder="1" applyAlignment="1">
      <alignment vertical="center"/>
    </xf>
    <xf numFmtId="0" fontId="12" fillId="0" borderId="13" xfId="0" applyFont="1" applyBorder="1" applyAlignment="1">
      <alignment vertical="center"/>
    </xf>
    <xf numFmtId="0" fontId="45" fillId="0" borderId="2" xfId="0" applyFont="1" applyBorder="1" applyAlignment="1">
      <alignment vertical="center"/>
    </xf>
    <xf numFmtId="0" fontId="47" fillId="0" borderId="10" xfId="0" applyFont="1" applyBorder="1" applyAlignment="1">
      <alignment vertical="center"/>
    </xf>
    <xf numFmtId="0" fontId="50" fillId="0" borderId="14" xfId="0" applyFont="1" applyBorder="1" applyAlignment="1">
      <alignment vertical="center"/>
    </xf>
    <xf numFmtId="0" fontId="50" fillId="0" borderId="14" xfId="0" applyFont="1" applyBorder="1" applyAlignment="1">
      <alignment horizontal="center" vertical="top" wrapText="1"/>
    </xf>
    <xf numFmtId="0" fontId="52" fillId="0" borderId="1" xfId="0" applyFont="1" applyBorder="1" applyAlignment="1">
      <alignment vertical="center" wrapText="1"/>
    </xf>
    <xf numFmtId="0" fontId="53" fillId="8" borderId="17" xfId="0" applyFont="1" applyFill="1" applyBorder="1" applyAlignment="1">
      <alignment horizontal="center" vertical="top" wrapText="1"/>
    </xf>
    <xf numFmtId="0" fontId="52" fillId="0" borderId="2" xfId="0" applyFont="1" applyBorder="1" applyAlignment="1">
      <alignment vertical="center" wrapText="1"/>
    </xf>
    <xf numFmtId="0" fontId="53" fillId="8" borderId="7" xfId="0" applyFont="1" applyFill="1" applyBorder="1" applyAlignment="1">
      <alignment horizontal="center" vertical="top" wrapText="1"/>
    </xf>
    <xf numFmtId="0" fontId="51" fillId="11" borderId="7" xfId="0" applyFont="1" applyFill="1" applyBorder="1" applyAlignment="1">
      <alignment horizontal="center" vertical="top" wrapText="1"/>
    </xf>
    <xf numFmtId="0" fontId="53" fillId="11" borderId="7" xfId="0" applyFont="1" applyFill="1" applyBorder="1" applyAlignment="1">
      <alignment horizontal="center" vertical="top" wrapText="1"/>
    </xf>
    <xf numFmtId="0" fontId="52" fillId="0" borderId="2" xfId="0" applyFont="1" applyBorder="1" applyAlignment="1">
      <alignment vertical="center"/>
    </xf>
    <xf numFmtId="0" fontId="12" fillId="0" borderId="0" xfId="0" applyFont="1" applyAlignment="1">
      <alignment horizontal="left"/>
    </xf>
    <xf numFmtId="165" fontId="12" fillId="0" borderId="0" xfId="1" applyNumberFormat="1" applyFont="1" applyBorder="1" applyAlignment="1">
      <alignment vertical="center"/>
    </xf>
    <xf numFmtId="0" fontId="53" fillId="8" borderId="18" xfId="0" applyFont="1" applyFill="1" applyBorder="1" applyAlignment="1">
      <alignment horizontal="center" vertical="top" wrapText="1"/>
    </xf>
    <xf numFmtId="0" fontId="53" fillId="8" borderId="19" xfId="0" applyFont="1" applyFill="1" applyBorder="1" applyAlignment="1">
      <alignment horizontal="center" vertical="top" wrapText="1"/>
    </xf>
    <xf numFmtId="0" fontId="53" fillId="8" borderId="20" xfId="0" applyFont="1" applyFill="1" applyBorder="1" applyAlignment="1">
      <alignment horizontal="center" vertical="top" wrapText="1"/>
    </xf>
    <xf numFmtId="0" fontId="51" fillId="11" borderId="19" xfId="0" applyFont="1" applyFill="1" applyBorder="1" applyAlignment="1">
      <alignment horizontal="center" vertical="top" wrapText="1"/>
    </xf>
    <xf numFmtId="0" fontId="53" fillId="11" borderId="19" xfId="0" applyFont="1" applyFill="1" applyBorder="1" applyAlignment="1">
      <alignment horizontal="center" vertical="top" wrapText="1"/>
    </xf>
    <xf numFmtId="0" fontId="51" fillId="11" borderId="20" xfId="0" applyFont="1" applyFill="1" applyBorder="1" applyAlignment="1">
      <alignment horizontal="center" vertical="top" wrapText="1"/>
    </xf>
    <xf numFmtId="0" fontId="53" fillId="11" borderId="20" xfId="0" applyFont="1" applyFill="1" applyBorder="1" applyAlignment="1">
      <alignment horizontal="center" vertical="top" wrapText="1"/>
    </xf>
    <xf numFmtId="0" fontId="12" fillId="0" borderId="10" xfId="0" applyFont="1" applyBorder="1" applyAlignment="1">
      <alignment vertical="center"/>
    </xf>
    <xf numFmtId="165" fontId="10" fillId="12" borderId="10" xfId="1" applyNumberFormat="1" applyFont="1" applyFill="1" applyBorder="1" applyAlignment="1">
      <alignment vertical="center"/>
    </xf>
    <xf numFmtId="165" fontId="10" fillId="12" borderId="13" xfId="1" applyNumberFormat="1" applyFont="1" applyFill="1" applyBorder="1" applyAlignment="1">
      <alignment vertical="center"/>
    </xf>
    <xf numFmtId="0" fontId="10" fillId="12" borderId="10" xfId="0" applyFont="1" applyFill="1" applyBorder="1" applyAlignment="1">
      <alignment vertical="center"/>
    </xf>
    <xf numFmtId="1" fontId="10" fillId="0" borderId="8" xfId="0" quotePrefix="1" applyNumberFormat="1" applyFont="1" applyBorder="1" applyAlignment="1">
      <alignment horizontal="right" vertical="center"/>
    </xf>
    <xf numFmtId="0" fontId="24" fillId="6" borderId="9" xfId="0" applyFont="1" applyFill="1" applyBorder="1" applyAlignment="1">
      <alignment horizontal="left" vertical="top" wrapText="1"/>
    </xf>
    <xf numFmtId="0" fontId="24" fillId="6" borderId="3" xfId="0" applyFont="1" applyFill="1" applyBorder="1" applyAlignment="1">
      <alignment horizontal="center" vertical="top" wrapText="1"/>
    </xf>
    <xf numFmtId="0" fontId="24" fillId="6" borderId="3" xfId="0" applyFont="1" applyFill="1" applyBorder="1" applyAlignment="1">
      <alignment horizontal="left" vertical="top" wrapText="1"/>
    </xf>
    <xf numFmtId="0" fontId="53" fillId="8" borderId="22" xfId="0" applyFont="1" applyFill="1" applyBorder="1" applyAlignment="1">
      <alignment horizontal="center" vertical="top" wrapText="1"/>
    </xf>
    <xf numFmtId="0" fontId="53" fillId="8" borderId="23" xfId="0" applyFont="1" applyFill="1" applyBorder="1" applyAlignment="1">
      <alignment horizontal="center" vertical="top" wrapText="1"/>
    </xf>
    <xf numFmtId="0" fontId="52" fillId="0" borderId="0" xfId="0" applyFont="1" applyAlignment="1">
      <alignment vertical="center"/>
    </xf>
    <xf numFmtId="0" fontId="50" fillId="0" borderId="25" xfId="0" applyFont="1" applyBorder="1" applyAlignment="1">
      <alignment horizontal="left" vertical="center"/>
    </xf>
    <xf numFmtId="0" fontId="50" fillId="0" borderId="24" xfId="0" applyFont="1" applyBorder="1" applyAlignment="1">
      <alignment horizontal="center" vertical="top" wrapText="1"/>
    </xf>
    <xf numFmtId="0" fontId="50" fillId="0" borderId="21" xfId="0" applyFont="1" applyBorder="1" applyAlignment="1">
      <alignment horizontal="center" vertical="top" wrapText="1"/>
    </xf>
    <xf numFmtId="0" fontId="59" fillId="11" borderId="0" xfId="0" applyFont="1" applyFill="1" applyAlignment="1">
      <alignment horizontal="center" vertical="top" wrapText="1"/>
    </xf>
    <xf numFmtId="0" fontId="32" fillId="0" borderId="0" xfId="0" applyFont="1" applyAlignment="1">
      <alignment horizontal="center" vertical="center"/>
    </xf>
    <xf numFmtId="0" fontId="60" fillId="0" borderId="0" xfId="0" applyFont="1"/>
    <xf numFmtId="1" fontId="10" fillId="0" borderId="0" xfId="0" applyNumberFormat="1" applyFont="1" applyAlignment="1">
      <alignment horizontal="right" vertical="center"/>
    </xf>
    <xf numFmtId="165" fontId="12" fillId="0" borderId="26" xfId="0" applyNumberFormat="1" applyFont="1" applyBorder="1" applyAlignment="1">
      <alignment horizontal="right" vertical="center"/>
    </xf>
    <xf numFmtId="164" fontId="10" fillId="0" borderId="0" xfId="1" applyNumberFormat="1" applyFont="1" applyBorder="1" applyAlignment="1">
      <alignment vertical="center"/>
    </xf>
    <xf numFmtId="1" fontId="10" fillId="0" borderId="0" xfId="0" applyNumberFormat="1" applyFont="1" applyAlignment="1">
      <alignment vertical="center"/>
    </xf>
    <xf numFmtId="1" fontId="10" fillId="0" borderId="0" xfId="0" quotePrefix="1" applyNumberFormat="1" applyFont="1" applyAlignment="1">
      <alignment horizontal="right" vertical="center"/>
    </xf>
    <xf numFmtId="0" fontId="39" fillId="0" borderId="0" xfId="0" applyFont="1" applyAlignment="1">
      <alignment vertical="center"/>
    </xf>
    <xf numFmtId="165" fontId="37" fillId="0" borderId="0" xfId="0" applyNumberFormat="1" applyFont="1" applyAlignment="1">
      <alignment vertical="center"/>
    </xf>
    <xf numFmtId="0" fontId="37" fillId="0" borderId="0" xfId="0" applyFont="1" applyAlignment="1">
      <alignment vertical="center"/>
    </xf>
    <xf numFmtId="0" fontId="24" fillId="0" borderId="0" xfId="5" applyFont="1" applyAlignment="1">
      <alignment vertical="center"/>
    </xf>
    <xf numFmtId="166" fontId="24" fillId="0" borderId="0" xfId="5" applyNumberFormat="1" applyFont="1" applyAlignment="1">
      <alignment vertical="center"/>
    </xf>
    <xf numFmtId="0" fontId="10" fillId="5" borderId="0" xfId="0" applyFont="1" applyFill="1" applyAlignment="1">
      <alignment vertical="center"/>
    </xf>
    <xf numFmtId="0" fontId="10" fillId="0" borderId="0" xfId="0" applyFont="1" applyAlignment="1">
      <alignment horizontal="right" vertical="center"/>
    </xf>
    <xf numFmtId="0" fontId="10" fillId="6" borderId="0" xfId="0" applyFont="1" applyFill="1" applyAlignment="1">
      <alignment horizontal="right" vertical="center"/>
    </xf>
    <xf numFmtId="3" fontId="10" fillId="0" borderId="0" xfId="0" applyNumberFormat="1" applyFont="1" applyAlignment="1">
      <alignment horizontal="right" vertical="center"/>
    </xf>
    <xf numFmtId="0" fontId="61" fillId="0" borderId="8" xfId="0" applyFont="1" applyBorder="1"/>
    <xf numFmtId="166" fontId="10" fillId="6" borderId="9" xfId="0" applyNumberFormat="1" applyFont="1" applyFill="1" applyBorder="1"/>
    <xf numFmtId="165" fontId="10" fillId="6" borderId="10" xfId="1" applyNumberFormat="1" applyFont="1" applyFill="1" applyBorder="1"/>
    <xf numFmtId="0" fontId="10" fillId="6" borderId="10" xfId="0" applyFont="1" applyFill="1" applyBorder="1"/>
    <xf numFmtId="168" fontId="10" fillId="6" borderId="11" xfId="0" applyNumberFormat="1" applyFont="1" applyFill="1" applyBorder="1"/>
    <xf numFmtId="0" fontId="10" fillId="0" borderId="0" xfId="0" applyFont="1" applyAlignment="1">
      <alignment horizontal="left" vertical="center"/>
    </xf>
    <xf numFmtId="9" fontId="10" fillId="6" borderId="10" xfId="3" applyFont="1" applyFill="1" applyBorder="1" applyAlignment="1">
      <alignment vertical="center"/>
    </xf>
    <xf numFmtId="0" fontId="12" fillId="10" borderId="10" xfId="0" applyFont="1" applyFill="1" applyBorder="1" applyAlignment="1">
      <alignment vertical="center"/>
    </xf>
    <xf numFmtId="165" fontId="12" fillId="10" borderId="10" xfId="1" applyNumberFormat="1" applyFont="1" applyFill="1" applyBorder="1" applyAlignment="1">
      <alignment vertical="center"/>
    </xf>
    <xf numFmtId="165" fontId="12" fillId="10" borderId="13" xfId="1" applyNumberFormat="1" applyFont="1" applyFill="1" applyBorder="1" applyAlignment="1">
      <alignment vertical="center"/>
    </xf>
    <xf numFmtId="0" fontId="12" fillId="10" borderId="13" xfId="0" applyFont="1" applyFill="1" applyBorder="1" applyAlignment="1">
      <alignment vertical="center"/>
    </xf>
    <xf numFmtId="0" fontId="62" fillId="0" borderId="0" xfId="0" applyFont="1"/>
    <xf numFmtId="0" fontId="10" fillId="0" borderId="0" xfId="0" applyFont="1" applyAlignment="1">
      <alignment horizontal="center" vertical="center"/>
    </xf>
    <xf numFmtId="165" fontId="10" fillId="0" borderId="10" xfId="1" applyNumberFormat="1" applyFont="1" applyBorder="1" applyAlignment="1">
      <alignment horizontal="center" vertical="center"/>
    </xf>
    <xf numFmtId="165" fontId="64" fillId="0" borderId="10" xfId="1" applyNumberFormat="1" applyFont="1" applyBorder="1" applyAlignment="1">
      <alignment horizontal="center" vertical="center"/>
    </xf>
    <xf numFmtId="0" fontId="64" fillId="0" borderId="10" xfId="0" applyFont="1" applyBorder="1" applyAlignment="1">
      <alignment vertical="center"/>
    </xf>
    <xf numFmtId="166" fontId="21" fillId="6" borderId="10" xfId="0" applyNumberFormat="1" applyFont="1" applyFill="1" applyBorder="1" applyAlignment="1">
      <alignment vertical="center"/>
    </xf>
    <xf numFmtId="0" fontId="21" fillId="6" borderId="10" xfId="0" applyFont="1" applyFill="1" applyBorder="1" applyAlignment="1">
      <alignment vertical="center"/>
    </xf>
    <xf numFmtId="164" fontId="10" fillId="6" borderId="10" xfId="1" applyNumberFormat="1" applyFont="1" applyFill="1" applyBorder="1" applyAlignment="1">
      <alignment vertical="center"/>
    </xf>
    <xf numFmtId="0" fontId="21" fillId="0" borderId="0" xfId="0" applyFont="1"/>
    <xf numFmtId="165" fontId="10" fillId="6" borderId="28" xfId="0" applyNumberFormat="1" applyFont="1" applyFill="1" applyBorder="1" applyAlignment="1">
      <alignment vertical="center"/>
    </xf>
    <xf numFmtId="0" fontId="24" fillId="0" borderId="28" xfId="0" applyFont="1" applyBorder="1" applyAlignment="1">
      <alignment horizontal="left" vertical="top" wrapText="1"/>
    </xf>
    <xf numFmtId="0" fontId="67" fillId="0" borderId="10" xfId="0" applyFont="1" applyBorder="1" applyAlignment="1">
      <alignment vertical="center"/>
    </xf>
    <xf numFmtId="0" fontId="67" fillId="0" borderId="9" xfId="0" applyFont="1" applyBorder="1" applyAlignment="1">
      <alignment vertical="center"/>
    </xf>
    <xf numFmtId="0" fontId="10" fillId="6" borderId="0" xfId="0" applyFont="1" applyFill="1"/>
    <xf numFmtId="9" fontId="24" fillId="0" borderId="29" xfId="0" applyNumberFormat="1" applyFont="1" applyBorder="1" applyAlignment="1">
      <alignment horizontal="left" vertical="top" wrapText="1"/>
    </xf>
    <xf numFmtId="0" fontId="23" fillId="6" borderId="0" xfId="0" applyFont="1" applyFill="1"/>
    <xf numFmtId="0" fontId="27" fillId="6" borderId="0" xfId="0" applyFont="1" applyFill="1"/>
    <xf numFmtId="0" fontId="46" fillId="6" borderId="8" xfId="0" applyFont="1" applyFill="1" applyBorder="1" applyAlignment="1">
      <alignment horizontal="right" vertical="center"/>
    </xf>
    <xf numFmtId="165" fontId="12" fillId="6" borderId="13" xfId="0" applyNumberFormat="1" applyFont="1" applyFill="1" applyBorder="1" applyAlignment="1">
      <alignment vertical="center"/>
    </xf>
    <xf numFmtId="165" fontId="10" fillId="6" borderId="13" xfId="0" applyNumberFormat="1" applyFont="1" applyFill="1" applyBorder="1" applyAlignment="1">
      <alignment vertical="center"/>
    </xf>
    <xf numFmtId="165" fontId="12" fillId="6" borderId="10" xfId="0" applyNumberFormat="1" applyFont="1" applyFill="1" applyBorder="1" applyAlignment="1">
      <alignment vertical="center"/>
    </xf>
    <xf numFmtId="165" fontId="12" fillId="6" borderId="9" xfId="0" applyNumberFormat="1" applyFont="1" applyFill="1" applyBorder="1" applyAlignment="1">
      <alignment vertical="center"/>
    </xf>
    <xf numFmtId="165" fontId="10" fillId="6" borderId="10" xfId="1" applyNumberFormat="1" applyFont="1" applyFill="1" applyBorder="1" applyAlignment="1">
      <alignment vertical="center"/>
    </xf>
    <xf numFmtId="0" fontId="10" fillId="6" borderId="10" xfId="0" applyFont="1" applyFill="1" applyBorder="1" applyAlignment="1">
      <alignment vertical="center"/>
    </xf>
    <xf numFmtId="165" fontId="10" fillId="6" borderId="10" xfId="1" quotePrefix="1" applyNumberFormat="1" applyFont="1" applyFill="1" applyBorder="1" applyAlignment="1">
      <alignment horizontal="right" vertical="center"/>
    </xf>
    <xf numFmtId="165" fontId="10" fillId="6" borderId="8" xfId="0" applyNumberFormat="1" applyFont="1" applyFill="1" applyBorder="1" applyAlignment="1">
      <alignment vertical="center"/>
    </xf>
    <xf numFmtId="165" fontId="10" fillId="6" borderId="0" xfId="0" applyNumberFormat="1" applyFont="1" applyFill="1" applyAlignment="1">
      <alignment vertical="center"/>
    </xf>
    <xf numFmtId="0" fontId="65" fillId="6" borderId="0" xfId="0" applyFont="1" applyFill="1"/>
    <xf numFmtId="0" fontId="68" fillId="2" borderId="16" xfId="0" applyFont="1" applyFill="1" applyBorder="1" applyAlignment="1">
      <alignment horizontal="center" vertical="center"/>
    </xf>
    <xf numFmtId="0" fontId="65" fillId="0" borderId="10" xfId="0" applyFont="1" applyBorder="1" applyAlignment="1">
      <alignment vertical="center"/>
    </xf>
    <xf numFmtId="0" fontId="65" fillId="0" borderId="0" xfId="0" applyFont="1" applyAlignment="1">
      <alignment vertical="center"/>
    </xf>
    <xf numFmtId="0" fontId="16" fillId="0" borderId="0" xfId="0" applyFont="1" applyAlignment="1">
      <alignment wrapText="1"/>
    </xf>
    <xf numFmtId="0" fontId="17" fillId="0" borderId="0" xfId="0" applyFont="1" applyAlignment="1">
      <alignment wrapText="1"/>
    </xf>
    <xf numFmtId="0" fontId="21" fillId="0" borderId="0" xfId="0" applyFont="1" applyAlignment="1">
      <alignment wrapText="1"/>
    </xf>
    <xf numFmtId="0" fontId="16" fillId="0" borderId="0" xfId="5" applyFont="1" applyAlignment="1">
      <alignment horizontal="left" vertical="center" wrapText="1"/>
    </xf>
    <xf numFmtId="0" fontId="17" fillId="0" borderId="0" xfId="0" applyFont="1" applyAlignment="1">
      <alignment horizontal="left" vertical="center" wrapText="1"/>
    </xf>
    <xf numFmtId="0" fontId="10" fillId="0" borderId="0" xfId="0" applyFont="1" applyAlignment="1">
      <alignment vertical="center" wrapText="1"/>
    </xf>
    <xf numFmtId="0" fontId="14" fillId="0" borderId="0" xfId="0" applyFont="1" applyAlignment="1">
      <alignment vertical="center" wrapText="1"/>
    </xf>
    <xf numFmtId="0" fontId="23" fillId="0" borderId="0" xfId="0" applyFont="1" applyAlignment="1">
      <alignment horizontal="left" vertical="center" wrapText="1"/>
    </xf>
    <xf numFmtId="0" fontId="49" fillId="0" borderId="14" xfId="0" applyFont="1" applyBorder="1" applyAlignment="1">
      <alignment horizontal="center" vertical="center" wrapText="1"/>
    </xf>
    <xf numFmtId="0" fontId="51" fillId="11" borderId="7" xfId="0" applyFont="1" applyFill="1" applyBorder="1" applyAlignment="1">
      <alignment horizontal="center" vertical="top" wrapText="1"/>
    </xf>
    <xf numFmtId="0" fontId="10" fillId="0" borderId="0" xfId="0" applyFont="1" applyAlignment="1">
      <alignment horizontal="center" wrapText="1"/>
    </xf>
    <xf numFmtId="0" fontId="53" fillId="11" borderId="27" xfId="0" applyFont="1" applyFill="1" applyBorder="1" applyAlignment="1">
      <alignment horizontal="center" vertical="center" wrapText="1"/>
    </xf>
    <xf numFmtId="0" fontId="53" fillId="11" borderId="0" xfId="0" applyFont="1" applyFill="1" applyAlignment="1">
      <alignment horizontal="center" vertical="center" wrapText="1"/>
    </xf>
    <xf numFmtId="0" fontId="53" fillId="11" borderId="17" xfId="0" applyFont="1" applyFill="1" applyBorder="1" applyAlignment="1">
      <alignment horizontal="center" vertical="center" wrapText="1"/>
    </xf>
    <xf numFmtId="0" fontId="51" fillId="11" borderId="27" xfId="0" applyFont="1" applyFill="1" applyBorder="1" applyAlignment="1">
      <alignment horizontal="center" vertical="center" wrapText="1"/>
    </xf>
    <xf numFmtId="0" fontId="51" fillId="11" borderId="0" xfId="0" applyFont="1" applyFill="1" applyAlignment="1">
      <alignment horizontal="center" vertical="center" wrapText="1"/>
    </xf>
    <xf numFmtId="0" fontId="51" fillId="11" borderId="17" xfId="0" applyFont="1" applyFill="1" applyBorder="1" applyAlignment="1">
      <alignment horizontal="center" vertical="center" wrapText="1"/>
    </xf>
    <xf numFmtId="0" fontId="10" fillId="0" borderId="0" xfId="0" applyFont="1" applyAlignment="1">
      <alignment horizontal="left" wrapText="1"/>
    </xf>
    <xf numFmtId="0" fontId="14" fillId="0" borderId="0" xfId="0" applyFont="1" applyAlignment="1">
      <alignment horizontal="left" wrapText="1"/>
    </xf>
    <xf numFmtId="0" fontId="10" fillId="10" borderId="9" xfId="0" applyFont="1" applyFill="1" applyBorder="1" applyAlignment="1">
      <alignment horizontal="center" vertical="center" wrapText="1"/>
    </xf>
    <xf numFmtId="0" fontId="10" fillId="10" borderId="10" xfId="0" applyFont="1" applyFill="1" applyBorder="1" applyAlignment="1">
      <alignment horizontal="center" vertical="center" wrapText="1"/>
    </xf>
    <xf numFmtId="0" fontId="10" fillId="10" borderId="11" xfId="0" applyFont="1" applyFill="1" applyBorder="1" applyAlignment="1">
      <alignment horizontal="center" vertical="center" wrapText="1"/>
    </xf>
    <xf numFmtId="0" fontId="9" fillId="0" borderId="0" xfId="5" applyFont="1" applyAlignment="1">
      <alignment horizontal="left" vertical="center" wrapText="1"/>
    </xf>
    <xf numFmtId="0" fontId="63" fillId="0" borderId="0" xfId="0" applyFont="1" applyAlignment="1">
      <alignment horizontal="left" vertical="center" wrapText="1"/>
    </xf>
    <xf numFmtId="0" fontId="24" fillId="0" borderId="10" xfId="0" applyFont="1" applyBorder="1" applyAlignment="1">
      <alignment horizontal="left" vertical="top" wrapText="1"/>
    </xf>
    <xf numFmtId="0" fontId="24" fillId="0" borderId="10" xfId="0" applyFont="1" applyBorder="1" applyAlignment="1">
      <alignment horizontal="left" vertical="top" wrapText="1" indent="1"/>
    </xf>
  </cellXfs>
  <cellStyles count="11">
    <cellStyle name="Accent6 2 5" xfId="7" xr:uid="{F77C8CD3-9A65-48C8-881F-3DE8BC6F965E}"/>
    <cellStyle name="Comma" xfId="1" builtinId="3"/>
    <cellStyle name="Comma 2" xfId="9" xr:uid="{48AAA921-364E-4CF9-98D4-E7925F645BC9}"/>
    <cellStyle name="Comma 5 8" xfId="8" xr:uid="{2D16654A-E96E-4A84-83BC-09D1C1EF86DF}"/>
    <cellStyle name="Hyperlink" xfId="6" builtinId="8"/>
    <cellStyle name="Normal" xfId="0" builtinId="0"/>
    <cellStyle name="Normal 173" xfId="2" xr:uid="{5ECDC001-2298-4BD4-BE27-313EF8C3F7D4}"/>
    <cellStyle name="Normal 2" xfId="10" xr:uid="{26918752-9326-4C46-988D-F0B0CBF7E81E}"/>
    <cellStyle name="Normal 2 2" xfId="5" xr:uid="{80FAC2C5-0128-4F6D-AB84-517F3C8E3495}"/>
    <cellStyle name="Percent" xfId="3" builtinId="5"/>
    <cellStyle name="Style 1" xfId="4" xr:uid="{80A00B48-8278-425E-ABE9-554823CFEF4F}"/>
  </cellStyles>
  <dxfs count="0"/>
  <tableStyles count="0" defaultTableStyle="TableStyleMedium2" defaultPivotStyle="PivotStyleLight16"/>
  <colors>
    <mruColors>
      <color rgb="FFFFFFFF"/>
      <color rgb="FF002262"/>
      <color rgb="FF001A45"/>
      <color rgb="FF009FDA"/>
      <color rgb="FF003591"/>
      <color rgb="FF002852"/>
      <color rgb="FF001D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9</xdr:col>
      <xdr:colOff>434340</xdr:colOff>
      <xdr:row>65</xdr:row>
      <xdr:rowOff>14859</xdr:rowOff>
    </xdr:to>
    <xdr:pic>
      <xdr:nvPicPr>
        <xdr:cNvPr id="4" name="Picture 3">
          <a:extLst>
            <a:ext uri="{FF2B5EF4-FFF2-40B4-BE49-F238E27FC236}">
              <a16:creationId xmlns:a16="http://schemas.microsoft.com/office/drawing/2014/main" id="{4D960A68-B98D-B052-A1AD-923ADC3C5C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85850"/>
          <a:ext cx="7559040" cy="106923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1574800</xdr:colOff>
      <xdr:row>0</xdr:row>
      <xdr:rowOff>339265</xdr:rowOff>
    </xdr:to>
    <xdr:pic>
      <xdr:nvPicPr>
        <xdr:cNvPr id="3" name="Picture 2">
          <a:extLst>
            <a:ext uri="{FF2B5EF4-FFF2-40B4-BE49-F238E27FC236}">
              <a16:creationId xmlns:a16="http://schemas.microsoft.com/office/drawing/2014/main" id="{0A7D9F24-091D-438E-B446-16A413610BB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2413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1568450</xdr:colOff>
      <xdr:row>0</xdr:row>
      <xdr:rowOff>332915</xdr:rowOff>
    </xdr:to>
    <xdr:pic>
      <xdr:nvPicPr>
        <xdr:cNvPr id="4" name="Picture 3">
          <a:extLst>
            <a:ext uri="{FF2B5EF4-FFF2-40B4-BE49-F238E27FC236}">
              <a16:creationId xmlns:a16="http://schemas.microsoft.com/office/drawing/2014/main" id="{3D5FAB14-2C96-4C8F-96B7-767409F992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3" name="Picture 2">
          <a:extLst>
            <a:ext uri="{FF2B5EF4-FFF2-40B4-BE49-F238E27FC236}">
              <a16:creationId xmlns:a16="http://schemas.microsoft.com/office/drawing/2014/main" id="{92BC64A9-526C-4DF5-B61E-FC23F43E260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1568450</xdr:colOff>
      <xdr:row>0</xdr:row>
      <xdr:rowOff>332915</xdr:rowOff>
    </xdr:to>
    <xdr:pic>
      <xdr:nvPicPr>
        <xdr:cNvPr id="3" name="Picture 2">
          <a:extLst>
            <a:ext uri="{FF2B5EF4-FFF2-40B4-BE49-F238E27FC236}">
              <a16:creationId xmlns:a16="http://schemas.microsoft.com/office/drawing/2014/main" id="{24C76CD1-91B0-499A-AE01-497487C1677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3" name="Picture 2">
          <a:extLst>
            <a:ext uri="{FF2B5EF4-FFF2-40B4-BE49-F238E27FC236}">
              <a16:creationId xmlns:a16="http://schemas.microsoft.com/office/drawing/2014/main" id="{53B8F9C5-5A1A-4C4B-8EA1-C0F27C67441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270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3" name="Picture 2">
          <a:extLst>
            <a:ext uri="{FF2B5EF4-FFF2-40B4-BE49-F238E27FC236}">
              <a16:creationId xmlns:a16="http://schemas.microsoft.com/office/drawing/2014/main" id="{4F99807B-D9C3-4D7C-A40F-CC5CA8F6A8D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3" name="Picture 2">
          <a:extLst>
            <a:ext uri="{FF2B5EF4-FFF2-40B4-BE49-F238E27FC236}">
              <a16:creationId xmlns:a16="http://schemas.microsoft.com/office/drawing/2014/main" id="{8C4913BD-C268-4604-AB30-C3206F0C771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1568450</xdr:colOff>
      <xdr:row>0</xdr:row>
      <xdr:rowOff>332915</xdr:rowOff>
    </xdr:to>
    <xdr:pic>
      <xdr:nvPicPr>
        <xdr:cNvPr id="2" name="Picture 1">
          <a:extLst>
            <a:ext uri="{FF2B5EF4-FFF2-40B4-BE49-F238E27FC236}">
              <a16:creationId xmlns:a16="http://schemas.microsoft.com/office/drawing/2014/main" id="{46BF8C69-8A5D-4BF9-9829-CD83B04C931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905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1568450</xdr:colOff>
      <xdr:row>0</xdr:row>
      <xdr:rowOff>332915</xdr:rowOff>
    </xdr:to>
    <xdr:pic>
      <xdr:nvPicPr>
        <xdr:cNvPr id="3" name="Picture 2">
          <a:extLst>
            <a:ext uri="{FF2B5EF4-FFF2-40B4-BE49-F238E27FC236}">
              <a16:creationId xmlns:a16="http://schemas.microsoft.com/office/drawing/2014/main" id="{E36A2381-BE52-4395-8DF6-1B341D39870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80975" y="0"/>
          <a:ext cx="1571625" cy="336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3" name="Picture 2">
          <a:extLst>
            <a:ext uri="{FF2B5EF4-FFF2-40B4-BE49-F238E27FC236}">
              <a16:creationId xmlns:a16="http://schemas.microsoft.com/office/drawing/2014/main" id="{E29C1032-B4D8-444E-9E64-11CC3008EB8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2" name="Picture 1">
          <a:extLst>
            <a:ext uri="{FF2B5EF4-FFF2-40B4-BE49-F238E27FC236}">
              <a16:creationId xmlns:a16="http://schemas.microsoft.com/office/drawing/2014/main" id="{45EA76F8-F323-4911-B4FD-4B9CBCD1203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1571625</xdr:colOff>
      <xdr:row>0</xdr:row>
      <xdr:rowOff>336090</xdr:rowOff>
    </xdr:to>
    <xdr:pic>
      <xdr:nvPicPr>
        <xdr:cNvPr id="2" name="Picture 1">
          <a:extLst>
            <a:ext uri="{FF2B5EF4-FFF2-40B4-BE49-F238E27FC236}">
              <a16:creationId xmlns:a16="http://schemas.microsoft.com/office/drawing/2014/main" id="{7B1510D7-0207-482A-8BF8-871A1B68B9D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658957</xdr:colOff>
      <xdr:row>1</xdr:row>
      <xdr:rowOff>155115</xdr:rowOff>
    </xdr:to>
    <xdr:pic>
      <xdr:nvPicPr>
        <xdr:cNvPr id="7" name="Picture 6">
          <a:extLst>
            <a:ext uri="{FF2B5EF4-FFF2-40B4-BE49-F238E27FC236}">
              <a16:creationId xmlns:a16="http://schemas.microsoft.com/office/drawing/2014/main" id="{E53B9561-C17C-472C-99F0-D632AC27F67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64" r="-476" b="5772"/>
        <a:stretch>
          <a:fillRect/>
        </a:stretch>
      </xdr:blipFill>
      <xdr:spPr bwMode="auto">
        <a:xfrm>
          <a:off x="139700" y="0"/>
          <a:ext cx="1574800" cy="3392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Whitehaven Coal">
      <a:dk1>
        <a:sysClr val="windowText" lastClr="000000"/>
      </a:dk1>
      <a:lt1>
        <a:sysClr val="window" lastClr="FFFFFF"/>
      </a:lt1>
      <a:dk2>
        <a:srgbClr val="00359C"/>
      </a:dk2>
      <a:lt2>
        <a:srgbClr val="A1EAE0"/>
      </a:lt2>
      <a:accent1>
        <a:srgbClr val="E5FF67"/>
      </a:accent1>
      <a:accent2>
        <a:srgbClr val="76825A"/>
      </a:accent2>
      <a:accent3>
        <a:srgbClr val="EAEDDE"/>
      </a:accent3>
      <a:accent4>
        <a:srgbClr val="8DD04A"/>
      </a:accent4>
      <a:accent5>
        <a:srgbClr val="199F8A"/>
      </a:accent5>
      <a:accent6>
        <a:srgbClr val="C4A6FF"/>
      </a:accent6>
      <a:hlink>
        <a:srgbClr val="002262"/>
      </a:hlink>
      <a:folHlink>
        <a:srgbClr val="002262"/>
      </a:folHlink>
    </a:clrScheme>
    <a:fontScheme name="Whitehaven Coal">
      <a:majorFont>
        <a:latin typeface="Riforma LL TT Medium"/>
        <a:ea typeface=""/>
        <a:cs typeface=""/>
      </a:majorFont>
      <a:minorFont>
        <a:latin typeface="Riforma LL TT"/>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ipcc-nggip.iges.or.jp/public/2006gl/pdf/2_Volume2/V2_1_Ch1_Introduction.pdf" TargetMode="External"/><Relationship Id="rId1" Type="http://schemas.openxmlformats.org/officeDocument/2006/relationships/hyperlink" Target="https://www.ipcc-nggip.iges.or.jp/public/2006gl/pdf/2_Volume2/V2_1_Ch1_Introduction.pdf" TargetMode="External"/><Relationship Id="rId4"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E4A7F-50AC-40F0-B9A4-2ABFB4F04196}">
  <dimension ref="A2:J10"/>
  <sheetViews>
    <sheetView tabSelected="1" topLeftCell="A7" zoomScaleNormal="100" workbookViewId="0">
      <selection activeCell="L17" sqref="L17"/>
    </sheetView>
  </sheetViews>
  <sheetFormatPr defaultRowHeight="14.5" x14ac:dyDescent="0.35"/>
  <cols>
    <col min="1" max="1" width="8.7109375" customWidth="1"/>
    <col min="8" max="8" width="7.7109375" customWidth="1"/>
  </cols>
  <sheetData>
    <row r="2" spans="1:10" x14ac:dyDescent="0.35">
      <c r="B2" s="1"/>
    </row>
    <row r="10" spans="1:10" x14ac:dyDescent="0.35">
      <c r="A10" s="210"/>
      <c r="B10" s="210"/>
      <c r="C10" s="210"/>
      <c r="D10" s="210"/>
      <c r="E10" s="210"/>
      <c r="F10" s="210"/>
      <c r="G10" s="210"/>
      <c r="H10" s="210"/>
      <c r="I10" s="210"/>
      <c r="J10" s="210"/>
    </row>
  </sheetData>
  <sheetProtection algorithmName="SHA-512" hashValue="zK8N25yrjI+IxCpLBx2Kjn4NnDb4yghzZGWMzvQjFm4Ak57MkmIeOXS2BsqAbgQ5laQojcVTbFwqYs9SEHyy1A==" saltValue="/hDQay7BaEpaUsuYZ6Oniw==" spinCount="100000" sheet="1" objects="1" scenarios="1"/>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AA3AF-29FB-489B-BEDA-110C4FA13EAE}">
  <dimension ref="B1:D28"/>
  <sheetViews>
    <sheetView showGridLines="0" zoomScaleNormal="100" workbookViewId="0">
      <selection activeCell="B5" sqref="B5"/>
    </sheetView>
  </sheetViews>
  <sheetFormatPr defaultColWidth="8.7109375" defaultRowHeight="10.5" x14ac:dyDescent="0.25"/>
  <cols>
    <col min="1" max="1" width="2" style="2" customWidth="1"/>
    <col min="2" max="2" width="21.7109375" style="2" customWidth="1"/>
    <col min="3" max="6" width="8.7109375" style="2"/>
    <col min="7" max="7" width="9.5" style="2" customWidth="1"/>
    <col min="8" max="16384" width="8.7109375" style="2"/>
  </cols>
  <sheetData>
    <row r="1" spans="2:4" ht="35.25" customHeight="1" x14ac:dyDescent="0.25"/>
    <row r="2" spans="2:4" x14ac:dyDescent="0.25">
      <c r="B2" s="3"/>
    </row>
    <row r="3" spans="2:4" ht="15.5" x14ac:dyDescent="0.35">
      <c r="B3" s="41" t="s">
        <v>0</v>
      </c>
    </row>
    <row r="4" spans="2:4" x14ac:dyDescent="0.25">
      <c r="B4" s="4"/>
    </row>
    <row r="5" spans="2:4" ht="14.25" customHeight="1" x14ac:dyDescent="0.25">
      <c r="B5" s="42" t="s">
        <v>1</v>
      </c>
    </row>
    <row r="6" spans="2:4" ht="14.25" customHeight="1" x14ac:dyDescent="0.25">
      <c r="B6" s="5" t="s">
        <v>2</v>
      </c>
    </row>
    <row r="7" spans="2:4" ht="14.25" customHeight="1" x14ac:dyDescent="0.25">
      <c r="B7" s="5" t="s">
        <v>3</v>
      </c>
    </row>
    <row r="8" spans="2:4" ht="14.25" customHeight="1" x14ac:dyDescent="0.25"/>
    <row r="9" spans="2:4" ht="14.25" customHeight="1" x14ac:dyDescent="0.25">
      <c r="B9" s="42" t="s">
        <v>4</v>
      </c>
    </row>
    <row r="10" spans="2:4" ht="14.25" customHeight="1" x14ac:dyDescent="0.25">
      <c r="B10" s="5" t="s">
        <v>5</v>
      </c>
    </row>
    <row r="11" spans="2:4" ht="14.25" customHeight="1" x14ac:dyDescent="0.25">
      <c r="B11" s="5" t="s">
        <v>6</v>
      </c>
    </row>
    <row r="12" spans="2:4" ht="14.25" customHeight="1" x14ac:dyDescent="0.25"/>
    <row r="13" spans="2:4" ht="14.25" customHeight="1" x14ac:dyDescent="0.25">
      <c r="B13" s="42" t="s">
        <v>7</v>
      </c>
    </row>
    <row r="14" spans="2:4" ht="14.25" customHeight="1" x14ac:dyDescent="0.25">
      <c r="B14" s="5" t="s">
        <v>8</v>
      </c>
    </row>
    <row r="15" spans="2:4" ht="14.25" customHeight="1" x14ac:dyDescent="0.25">
      <c r="B15" s="5" t="s">
        <v>9</v>
      </c>
    </row>
    <row r="16" spans="2:4" ht="14.25" customHeight="1" x14ac:dyDescent="0.25">
      <c r="B16" s="5" t="s">
        <v>10</v>
      </c>
      <c r="D16" s="3"/>
    </row>
    <row r="17" spans="2:4" ht="14.25" customHeight="1" x14ac:dyDescent="0.25">
      <c r="B17" s="5" t="s">
        <v>11</v>
      </c>
    </row>
    <row r="18" spans="2:4" ht="14.25" customHeight="1" x14ac:dyDescent="0.25">
      <c r="B18" s="5" t="s">
        <v>12</v>
      </c>
    </row>
    <row r="19" spans="2:4" ht="14.25" customHeight="1" x14ac:dyDescent="0.25">
      <c r="B19" s="5" t="s">
        <v>13</v>
      </c>
      <c r="D19" s="3"/>
    </row>
    <row r="20" spans="2:4" ht="14.25" customHeight="1" x14ac:dyDescent="0.25"/>
    <row r="21" spans="2:4" ht="14.25" customHeight="1" x14ac:dyDescent="0.25">
      <c r="B21" s="42" t="s">
        <v>14</v>
      </c>
    </row>
    <row r="22" spans="2:4" ht="14.25" customHeight="1" x14ac:dyDescent="0.25">
      <c r="B22" s="5" t="s">
        <v>15</v>
      </c>
    </row>
    <row r="23" spans="2:4" ht="14.25" customHeight="1" x14ac:dyDescent="0.25">
      <c r="B23" s="5"/>
    </row>
    <row r="24" spans="2:4" ht="14.25" customHeight="1" x14ac:dyDescent="0.25">
      <c r="B24" s="42" t="s">
        <v>16</v>
      </c>
    </row>
    <row r="25" spans="2:4" ht="14.25" customHeight="1" x14ac:dyDescent="0.25">
      <c r="B25" s="5" t="s">
        <v>17</v>
      </c>
    </row>
    <row r="26" spans="2:4" ht="14.25" customHeight="1" x14ac:dyDescent="0.25"/>
    <row r="27" spans="2:4" ht="14.25" customHeight="1" x14ac:dyDescent="0.25"/>
    <row r="28" spans="2:4" ht="14.25" customHeight="1" x14ac:dyDescent="0.25"/>
  </sheetData>
  <sheetProtection algorithmName="SHA-512" hashValue="vXB3cusNUlChZCEkPb3EmLrqRm/dOWA8VC+C2hPvibru+IY0oQisq1WRWlrhcChaDYMckOCOE9bKVLgDlKyPXg==" saltValue="kQjNx8I5jDtGUG3Md3EwEw==" spinCount="100000" sheet="1" objects="1" scenarios="1"/>
  <hyperlinks>
    <hyperlink ref="B6" location="Safety!B5" display="Safety" xr:uid="{07B3760D-5480-43D0-BAC5-446926542833}"/>
    <hyperlink ref="B7" location="'Workforce profile'!B5" display="Workforce profile" xr:uid="{9C77DE79-324F-4EE6-86B0-118FA44EEC49}"/>
    <hyperlink ref="B10" location="'GHG emissions'!B5" display="GHG emissions" xr:uid="{BE7A6A65-BA74-443D-8864-6664C1A24BDD}"/>
    <hyperlink ref="B11" location="Energy!B5" display="Energy" xr:uid="{154D45EB-0F4F-49A8-8947-22AEDFD5BF57}"/>
    <hyperlink ref="B14" location="Compliance!B5" display="Compliance" xr:uid="{E598E20D-50A9-4FC0-82C3-755493397AE9}"/>
    <hyperlink ref="B15" location="'Water stewardship'!B5" display="Water stewardship" xr:uid="{B487DC2F-7C7D-4E9C-99BE-9FC5D299FD84}"/>
    <hyperlink ref="B16" location="'Biodiversity, land use &amp; rehab'!B5" display="Biodiversity, land use and rehabilitation" xr:uid="{AC1CC4B9-09E5-4D37-AD62-DAC08B39D3B9}"/>
    <hyperlink ref="B17" location="'Waste and recycling'!B5" display="Waste and recycling" xr:uid="{027381DB-4965-4A1A-AC46-8DE1999FBA37}"/>
    <hyperlink ref="B18" location="'Tailings storage facilities'!B5" display="Tailings storage facilities" xr:uid="{F047C890-5568-4124-9561-8BBAD5FE26EC}"/>
    <hyperlink ref="B19" location="'Air quality'!B5" display="Air quality" xr:uid="{C77BEC14-C9EB-4740-93F0-4C68ABC355B1}"/>
    <hyperlink ref="B22" location="'Economic contribution'!B5" display="Economic contribution" xr:uid="{77EE3BC6-0FA8-4E1C-8511-7B1DAF447A61}"/>
    <hyperlink ref="B25" location="'SASB Coal Standard Index'!B6" display="SASB Coal Standard Index" xr:uid="{A286D51F-DFA1-4621-B79E-3D66A959BD8B}"/>
  </hyperlink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BB576-1F43-4CC2-AC0D-B566F52CF81D}">
  <dimension ref="B1:K340"/>
  <sheetViews>
    <sheetView showGridLines="0" zoomScaleNormal="100" workbookViewId="0">
      <selection activeCell="B2" sqref="B2"/>
    </sheetView>
  </sheetViews>
  <sheetFormatPr defaultColWidth="8.7109375" defaultRowHeight="10.5" x14ac:dyDescent="0.25"/>
  <cols>
    <col min="1" max="1" width="2" style="2" customWidth="1"/>
    <col min="2" max="2" width="28.640625" style="2" customWidth="1"/>
    <col min="3" max="8" width="6.2109375" style="2" customWidth="1"/>
    <col min="9" max="16384" width="8.7109375" style="2"/>
  </cols>
  <sheetData>
    <row r="1" spans="2:11" s="6" customFormat="1" ht="35.25" customHeight="1" x14ac:dyDescent="0.35">
      <c r="F1" s="7"/>
      <c r="K1" s="8"/>
    </row>
    <row r="2" spans="2:11" s="6" customFormat="1" ht="10.15" customHeight="1" x14ac:dyDescent="0.35"/>
    <row r="3" spans="2:11" s="6" customFormat="1" ht="15.5" x14ac:dyDescent="0.35">
      <c r="B3" s="41" t="s">
        <v>18</v>
      </c>
      <c r="G3" s="43" t="s">
        <v>0</v>
      </c>
    </row>
    <row r="4" spans="2:11" s="9" customFormat="1" ht="38.15" customHeight="1" x14ac:dyDescent="0.35">
      <c r="B4" s="267" t="s">
        <v>19</v>
      </c>
      <c r="C4" s="268"/>
      <c r="D4" s="268"/>
      <c r="E4" s="268"/>
      <c r="F4" s="268"/>
    </row>
    <row r="5" spans="2:11" s="9" customFormat="1" ht="16" customHeight="1" x14ac:dyDescent="0.3">
      <c r="B5" s="270"/>
      <c r="C5" s="271"/>
      <c r="D5" s="271"/>
      <c r="E5" s="271"/>
      <c r="F5" s="271"/>
    </row>
    <row r="6" spans="2:11" ht="14.15" customHeight="1" thickBot="1" x14ac:dyDescent="0.3">
      <c r="B6" s="45"/>
      <c r="C6" s="46" t="s">
        <v>20</v>
      </c>
      <c r="D6" s="46" t="s">
        <v>21</v>
      </c>
      <c r="E6" s="46" t="s">
        <v>22</v>
      </c>
      <c r="F6" s="46" t="s">
        <v>23</v>
      </c>
      <c r="G6" s="46" t="s">
        <v>24</v>
      </c>
      <c r="H6" s="46" t="s">
        <v>25</v>
      </c>
    </row>
    <row r="7" spans="2:11" s="11" customFormat="1" ht="14.15" customHeight="1" x14ac:dyDescent="0.35">
      <c r="B7" s="47" t="s">
        <v>26</v>
      </c>
      <c r="C7" s="47">
        <v>0</v>
      </c>
      <c r="D7" s="47">
        <v>0</v>
      </c>
      <c r="E7" s="47">
        <v>0</v>
      </c>
      <c r="F7" s="47">
        <v>0</v>
      </c>
      <c r="G7" s="47">
        <v>0</v>
      </c>
      <c r="H7" s="47">
        <v>0</v>
      </c>
    </row>
    <row r="8" spans="2:11" s="11" customFormat="1" ht="14.15" customHeight="1" x14ac:dyDescent="0.35">
      <c r="B8" s="48" t="s">
        <v>27</v>
      </c>
      <c r="C8" s="48">
        <v>0</v>
      </c>
      <c r="D8" s="48">
        <v>0</v>
      </c>
      <c r="E8" s="48">
        <v>0</v>
      </c>
      <c r="F8" s="48">
        <v>0</v>
      </c>
      <c r="G8" s="48">
        <v>0</v>
      </c>
      <c r="H8" s="48">
        <v>0</v>
      </c>
    </row>
    <row r="9" spans="2:11" s="11" customFormat="1" ht="14.15" customHeight="1" x14ac:dyDescent="0.35">
      <c r="B9" s="98" t="s">
        <v>28</v>
      </c>
      <c r="C9" s="48">
        <v>5.0999999999999996</v>
      </c>
      <c r="D9" s="48">
        <v>5.0999999999999996</v>
      </c>
      <c r="E9" s="48">
        <v>6.4</v>
      </c>
      <c r="F9" s="48">
        <v>4.4000000000000004</v>
      </c>
      <c r="G9" s="48">
        <v>4.5999999999999996</v>
      </c>
      <c r="H9" s="48">
        <v>3.3</v>
      </c>
    </row>
    <row r="10" spans="2:11" s="11" customFormat="1" ht="14.25" customHeight="1" x14ac:dyDescent="0.35">
      <c r="B10" s="98" t="s">
        <v>29</v>
      </c>
      <c r="C10" s="48"/>
      <c r="D10" s="48"/>
      <c r="E10" s="48"/>
      <c r="F10" s="48">
        <v>3.5</v>
      </c>
      <c r="G10" s="49">
        <v>2</v>
      </c>
      <c r="H10" s="49">
        <v>1.1000000000000001</v>
      </c>
    </row>
    <row r="11" spans="2:11" s="11" customFormat="1" ht="14.15" customHeight="1" x14ac:dyDescent="0.35">
      <c r="B11" s="48" t="s">
        <v>30</v>
      </c>
      <c r="C11" s="48"/>
      <c r="D11" s="48">
        <v>336</v>
      </c>
      <c r="E11" s="50">
        <v>622</v>
      </c>
      <c r="F11" s="50">
        <v>1464</v>
      </c>
      <c r="G11" s="50">
        <v>3392</v>
      </c>
      <c r="H11" s="50">
        <v>3672</v>
      </c>
    </row>
    <row r="12" spans="2:11" s="11" customFormat="1" ht="12" customHeight="1" thickBot="1" x14ac:dyDescent="0.4">
      <c r="B12" s="51" t="s">
        <v>31</v>
      </c>
      <c r="C12" s="52"/>
      <c r="D12" s="52"/>
      <c r="E12" s="52" t="s">
        <v>32</v>
      </c>
      <c r="F12" s="53" t="s">
        <v>33</v>
      </c>
      <c r="G12" s="54">
        <v>88912</v>
      </c>
      <c r="H12" s="54">
        <v>74310</v>
      </c>
    </row>
    <row r="13" spans="2:11" s="11" customFormat="1" ht="12" customHeight="1" x14ac:dyDescent="0.35">
      <c r="B13" s="221"/>
      <c r="C13" s="222"/>
      <c r="D13" s="222"/>
      <c r="E13" s="222"/>
      <c r="F13" s="223"/>
      <c r="G13" s="224"/>
      <c r="H13" s="224"/>
    </row>
    <row r="14" spans="2:11" ht="15" customHeight="1" x14ac:dyDescent="0.25">
      <c r="B14" s="4" t="s">
        <v>34</v>
      </c>
    </row>
    <row r="15" spans="2:11" ht="44.5" customHeight="1" x14ac:dyDescent="0.25">
      <c r="B15" s="269" t="s">
        <v>35</v>
      </c>
      <c r="C15" s="269"/>
      <c r="D15" s="269"/>
      <c r="E15" s="269"/>
      <c r="F15" s="269"/>
    </row>
    <row r="16" spans="2:11" ht="35.5" customHeight="1" x14ac:dyDescent="0.25">
      <c r="B16" s="269" t="s">
        <v>36</v>
      </c>
      <c r="C16" s="269"/>
      <c r="D16" s="269"/>
      <c r="E16" s="269"/>
      <c r="F16" s="269"/>
    </row>
    <row r="17" spans="2:6" ht="14.25" customHeight="1" x14ac:dyDescent="0.25">
      <c r="B17" s="269" t="s">
        <v>37</v>
      </c>
      <c r="C17" s="269"/>
      <c r="D17" s="269"/>
      <c r="E17" s="269"/>
      <c r="F17" s="269"/>
    </row>
    <row r="18" spans="2:6" ht="14.25" customHeight="1" x14ac:dyDescent="0.25"/>
    <row r="19" spans="2:6" ht="14.25" customHeight="1" x14ac:dyDescent="0.25"/>
    <row r="20" spans="2:6" ht="14.25" customHeight="1" x14ac:dyDescent="0.25"/>
    <row r="21" spans="2:6" ht="14.25" customHeight="1" x14ac:dyDescent="0.25"/>
    <row r="22" spans="2:6" ht="14.25" customHeight="1" x14ac:dyDescent="0.25"/>
    <row r="23" spans="2:6" ht="14.25" customHeight="1" x14ac:dyDescent="0.25"/>
    <row r="24" spans="2:6" ht="14.25" customHeight="1" x14ac:dyDescent="0.25"/>
    <row r="25" spans="2:6" ht="14.25" customHeight="1" x14ac:dyDescent="0.25"/>
    <row r="26" spans="2:6" ht="14.25" customHeight="1" x14ac:dyDescent="0.25"/>
    <row r="27" spans="2:6" ht="14.25" customHeight="1" x14ac:dyDescent="0.25"/>
    <row r="28" spans="2:6" ht="14.25" customHeight="1" x14ac:dyDescent="0.25"/>
    <row r="29" spans="2:6" ht="14.25" customHeight="1" x14ac:dyDescent="0.25"/>
    <row r="30" spans="2:6" ht="14.25" customHeight="1" x14ac:dyDescent="0.25"/>
    <row r="31" spans="2:6" ht="14.25" customHeight="1" x14ac:dyDescent="0.25"/>
    <row r="32" spans="2:6"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sheetData>
  <sheetProtection algorithmName="SHA-512" hashValue="XoKVEN7ORBE7McrEeZ1tEYKcngEK45a2mHvH9N+QpyWPi073m7Ss3rE3+4h/X5kNVaUEChud1izBgFjLYoogTQ==" saltValue="i7r9kctvGJaJZ/c61iSp3g==" spinCount="100000" sheet="1" objects="1" scenarios="1"/>
  <mergeCells count="5">
    <mergeCell ref="B4:F4"/>
    <mergeCell ref="B15:F15"/>
    <mergeCell ref="B16:F16"/>
    <mergeCell ref="B17:F17"/>
    <mergeCell ref="B5:F5"/>
  </mergeCells>
  <phoneticPr fontId="9" type="noConversion"/>
  <hyperlinks>
    <hyperlink ref="G3" location="Contents!B3" display="Contents" xr:uid="{6A729985-C184-4D4C-9055-EDE39E78B234}"/>
  </hyperlink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E5C70-A93B-4E0F-A88C-BBB6A63DF40E}">
  <dimension ref="B1:K49"/>
  <sheetViews>
    <sheetView showGridLines="0" zoomScaleNormal="100" workbookViewId="0">
      <selection activeCell="B2" sqref="B2"/>
    </sheetView>
  </sheetViews>
  <sheetFormatPr defaultColWidth="8.7109375" defaultRowHeight="10.5" x14ac:dyDescent="0.25"/>
  <cols>
    <col min="1" max="1" width="2" style="2" customWidth="1"/>
    <col min="2" max="2" width="27.2109375" style="2" customWidth="1"/>
    <col min="3" max="3" width="6.35546875" style="2" customWidth="1"/>
    <col min="4" max="4" width="6.7109375" style="2" customWidth="1"/>
    <col min="5" max="5" width="7" style="2" customWidth="1"/>
    <col min="6" max="6" width="6.640625" style="2" customWidth="1"/>
    <col min="7" max="7" width="6.140625" style="2" customWidth="1"/>
    <col min="8" max="8" width="6.35546875" style="2" customWidth="1"/>
    <col min="9" max="16384" width="8.7109375" style="2"/>
  </cols>
  <sheetData>
    <row r="1" spans="2:11" s="6" customFormat="1" ht="35.15" customHeight="1" x14ac:dyDescent="0.35">
      <c r="B1" s="13"/>
      <c r="F1" s="7"/>
      <c r="K1" s="8"/>
    </row>
    <row r="2" spans="2:11" s="6" customFormat="1" ht="14.5" x14ac:dyDescent="0.35"/>
    <row r="3" spans="2:11" s="6" customFormat="1" ht="15.5" x14ac:dyDescent="0.35">
      <c r="B3" s="41" t="s">
        <v>3</v>
      </c>
      <c r="G3" s="43" t="s">
        <v>0</v>
      </c>
    </row>
    <row r="4" spans="2:11" s="9" customFormat="1" ht="20.149999999999999" customHeight="1" x14ac:dyDescent="0.3">
      <c r="B4" s="270" t="s">
        <v>38</v>
      </c>
      <c r="C4" s="271"/>
      <c r="D4" s="271"/>
      <c r="E4" s="271"/>
      <c r="F4" s="271"/>
    </row>
    <row r="5" spans="2:11" ht="12" customHeight="1" x14ac:dyDescent="0.25"/>
    <row r="6" spans="2:11" s="55" customFormat="1" ht="14.15" customHeight="1" thickBot="1" x14ac:dyDescent="0.3">
      <c r="B6" s="45"/>
      <c r="C6" s="46" t="s">
        <v>20</v>
      </c>
      <c r="D6" s="46" t="s">
        <v>21</v>
      </c>
      <c r="E6" s="46" t="s">
        <v>22</v>
      </c>
      <c r="F6" s="46" t="s">
        <v>23</v>
      </c>
      <c r="G6" s="46" t="s">
        <v>24</v>
      </c>
      <c r="H6" s="46" t="s">
        <v>25</v>
      </c>
    </row>
    <row r="7" spans="2:11" s="11" customFormat="1" ht="14.15" customHeight="1" x14ac:dyDescent="0.35">
      <c r="B7" s="64" t="s">
        <v>39</v>
      </c>
      <c r="C7" s="65">
        <v>1171</v>
      </c>
      <c r="D7" s="65">
        <v>1227</v>
      </c>
      <c r="E7" s="65">
        <v>1290</v>
      </c>
      <c r="F7" s="65">
        <v>3362</v>
      </c>
      <c r="G7" s="65">
        <v>3349</v>
      </c>
      <c r="H7" s="65">
        <v>3352</v>
      </c>
    </row>
    <row r="8" spans="2:11" s="11" customFormat="1" ht="14.15" customHeight="1" x14ac:dyDescent="0.35">
      <c r="B8" s="66" t="s">
        <v>40</v>
      </c>
      <c r="C8" s="67"/>
      <c r="D8" s="67"/>
      <c r="E8" s="67">
        <v>583</v>
      </c>
      <c r="F8" s="67">
        <v>859</v>
      </c>
      <c r="G8" s="67">
        <v>1185</v>
      </c>
      <c r="H8" s="67">
        <v>1814</v>
      </c>
    </row>
    <row r="9" spans="2:11" s="11" customFormat="1" ht="14.15" customHeight="1" x14ac:dyDescent="0.35">
      <c r="B9" s="232" t="s">
        <v>41</v>
      </c>
      <c r="C9" s="233">
        <f t="shared" ref="C9:D9" si="0">C7+C8</f>
        <v>1171</v>
      </c>
      <c r="D9" s="233">
        <f t="shared" si="0"/>
        <v>1227</v>
      </c>
      <c r="E9" s="233">
        <f>E7+E8</f>
        <v>1873</v>
      </c>
      <c r="F9" s="233">
        <f t="shared" ref="F9:H9" si="1">F7+F8</f>
        <v>4221</v>
      </c>
      <c r="G9" s="233">
        <f t="shared" si="1"/>
        <v>4534</v>
      </c>
      <c r="H9" s="233">
        <f t="shared" si="1"/>
        <v>5166</v>
      </c>
    </row>
    <row r="10" spans="2:11" s="11" customFormat="1" ht="14.15" customHeight="1" x14ac:dyDescent="0.35">
      <c r="B10" s="66" t="s">
        <v>42</v>
      </c>
      <c r="C10" s="67">
        <v>1363</v>
      </c>
      <c r="D10" s="67">
        <v>1229</v>
      </c>
      <c r="E10" s="67">
        <v>874</v>
      </c>
      <c r="F10" s="67">
        <v>2871</v>
      </c>
      <c r="G10" s="67">
        <v>1910</v>
      </c>
      <c r="H10" s="67">
        <v>1151</v>
      </c>
    </row>
    <row r="11" spans="2:11" s="11" customFormat="1" ht="14.15" customHeight="1" x14ac:dyDescent="0.35">
      <c r="B11" s="235" t="s">
        <v>43</v>
      </c>
      <c r="C11" s="234">
        <f t="shared" ref="C11:D11" si="2">C7+C8+C10</f>
        <v>2534</v>
      </c>
      <c r="D11" s="234">
        <f t="shared" si="2"/>
        <v>2456</v>
      </c>
      <c r="E11" s="234">
        <f>E7+E8+E10</f>
        <v>2747</v>
      </c>
      <c r="F11" s="234">
        <f t="shared" ref="F11:H11" si="3">F7+F8+F10</f>
        <v>7092</v>
      </c>
      <c r="G11" s="234">
        <f t="shared" si="3"/>
        <v>6444</v>
      </c>
      <c r="H11" s="234">
        <f t="shared" si="3"/>
        <v>6317</v>
      </c>
    </row>
    <row r="12" spans="2:11" s="11" customFormat="1" ht="14.15" customHeight="1" x14ac:dyDescent="0.35">
      <c r="B12" s="103" t="s">
        <v>44</v>
      </c>
      <c r="C12" s="48"/>
      <c r="D12" s="48"/>
      <c r="E12" s="48"/>
      <c r="F12" s="48"/>
      <c r="G12" s="48"/>
      <c r="H12" s="48"/>
    </row>
    <row r="13" spans="2:11" s="11" customFormat="1" ht="14.15" customHeight="1" x14ac:dyDescent="0.35">
      <c r="B13" s="63" t="s">
        <v>45</v>
      </c>
      <c r="C13" s="63">
        <v>12.4</v>
      </c>
      <c r="D13" s="63">
        <v>15.3</v>
      </c>
      <c r="E13" s="63">
        <v>17.3</v>
      </c>
      <c r="F13" s="63">
        <v>22.7</v>
      </c>
      <c r="G13" s="63">
        <v>21.7</v>
      </c>
      <c r="H13" s="63">
        <v>21.1</v>
      </c>
    </row>
    <row r="14" spans="2:11" s="11" customFormat="1" ht="14.15" customHeight="1" x14ac:dyDescent="0.35">
      <c r="B14" s="48" t="s">
        <v>46</v>
      </c>
      <c r="C14" s="48"/>
      <c r="D14" s="48">
        <v>10.6</v>
      </c>
      <c r="E14" s="48">
        <v>14.1</v>
      </c>
      <c r="F14" s="48">
        <v>19.7</v>
      </c>
      <c r="G14" s="48">
        <v>24.1</v>
      </c>
      <c r="H14" s="48">
        <v>27.3</v>
      </c>
    </row>
    <row r="15" spans="2:11" s="11" customFormat="1" ht="14.15" customHeight="1" x14ac:dyDescent="0.35">
      <c r="B15" s="48" t="s">
        <v>47</v>
      </c>
      <c r="C15" s="49">
        <v>19</v>
      </c>
      <c r="D15" s="49">
        <v>20</v>
      </c>
      <c r="E15" s="48">
        <v>32.1</v>
      </c>
      <c r="F15" s="49">
        <v>26</v>
      </c>
      <c r="G15" s="49">
        <v>27.4</v>
      </c>
      <c r="H15" s="49">
        <v>20.8</v>
      </c>
    </row>
    <row r="16" spans="2:11" s="11" customFormat="1" ht="14.15" customHeight="1" x14ac:dyDescent="0.35">
      <c r="B16" s="48" t="s">
        <v>48</v>
      </c>
      <c r="C16" s="48">
        <v>28.6</v>
      </c>
      <c r="D16" s="48">
        <v>33.299999999999997</v>
      </c>
      <c r="E16" s="48">
        <v>57.1</v>
      </c>
      <c r="F16" s="48">
        <v>37.5</v>
      </c>
      <c r="G16" s="48">
        <v>37.5</v>
      </c>
      <c r="H16" s="48">
        <v>37.5</v>
      </c>
    </row>
    <row r="17" spans="2:8" s="11" customFormat="1" ht="14.15" customHeight="1" x14ac:dyDescent="0.35">
      <c r="B17" s="48" t="s">
        <v>49</v>
      </c>
      <c r="C17" s="48"/>
      <c r="D17" s="48"/>
      <c r="E17" s="48">
        <v>0.94</v>
      </c>
      <c r="F17" s="48">
        <v>0.94</v>
      </c>
      <c r="G17" s="48">
        <v>0.94</v>
      </c>
      <c r="H17" s="48">
        <v>0.93</v>
      </c>
    </row>
    <row r="18" spans="2:8" s="11" customFormat="1" ht="18.649999999999999" customHeight="1" x14ac:dyDescent="0.35">
      <c r="B18" s="63" t="s">
        <v>50</v>
      </c>
      <c r="C18" s="63"/>
      <c r="D18" s="63">
        <v>10.5</v>
      </c>
      <c r="E18" s="63">
        <v>11.1</v>
      </c>
      <c r="F18" s="63">
        <v>10.6</v>
      </c>
      <c r="G18" s="63">
        <v>10.4</v>
      </c>
      <c r="H18" s="75">
        <v>10</v>
      </c>
    </row>
    <row r="19" spans="2:8" s="11" customFormat="1" ht="14.15" customHeight="1" x14ac:dyDescent="0.35">
      <c r="B19" s="73" t="s">
        <v>51</v>
      </c>
      <c r="C19" s="73">
        <v>9.1</v>
      </c>
      <c r="D19" s="73">
        <v>11.8</v>
      </c>
      <c r="E19" s="73">
        <v>10.5</v>
      </c>
      <c r="F19" s="74" t="s">
        <v>52</v>
      </c>
      <c r="G19" s="74" t="s">
        <v>52</v>
      </c>
      <c r="H19" s="74" t="s">
        <v>52</v>
      </c>
    </row>
    <row r="20" spans="2:8" s="11" customFormat="1" ht="14.15" customHeight="1" x14ac:dyDescent="0.35">
      <c r="B20" s="103" t="s">
        <v>53</v>
      </c>
      <c r="C20" s="48"/>
      <c r="D20" s="48"/>
      <c r="E20" s="48"/>
      <c r="F20" s="57"/>
      <c r="G20" s="57"/>
      <c r="H20" s="57"/>
    </row>
    <row r="21" spans="2:8" s="11" customFormat="1" ht="14.15" customHeight="1" x14ac:dyDescent="0.35">
      <c r="B21" s="63" t="s">
        <v>54</v>
      </c>
      <c r="C21" s="75">
        <v>22</v>
      </c>
      <c r="D21" s="75">
        <v>19.2</v>
      </c>
      <c r="E21" s="75">
        <v>18.5</v>
      </c>
      <c r="F21" s="75">
        <v>18.100000000000001</v>
      </c>
      <c r="G21" s="75">
        <v>15.8</v>
      </c>
      <c r="H21" s="75">
        <v>13</v>
      </c>
    </row>
    <row r="22" spans="2:8" s="11" customFormat="1" ht="14.15" customHeight="1" x14ac:dyDescent="0.35">
      <c r="B22" s="48" t="s">
        <v>55</v>
      </c>
      <c r="C22" s="49"/>
      <c r="D22" s="49"/>
      <c r="E22" s="49">
        <v>16.8</v>
      </c>
      <c r="F22" s="49">
        <v>14.3</v>
      </c>
      <c r="G22" s="49">
        <v>11.1</v>
      </c>
      <c r="H22" s="49">
        <v>10.6</v>
      </c>
    </row>
    <row r="23" spans="2:8" s="11" customFormat="1" ht="14.15" customHeight="1" x14ac:dyDescent="0.35">
      <c r="B23" s="106" t="s">
        <v>56</v>
      </c>
      <c r="C23" s="72"/>
      <c r="D23" s="72"/>
      <c r="E23" s="73">
        <v>4.7</v>
      </c>
      <c r="F23" s="73">
        <v>4.2</v>
      </c>
      <c r="G23" s="73">
        <v>2.6</v>
      </c>
      <c r="H23" s="73">
        <v>3.3</v>
      </c>
    </row>
    <row r="24" spans="2:8" s="11" customFormat="1" ht="14.15" customHeight="1" x14ac:dyDescent="0.35">
      <c r="B24" s="103" t="s">
        <v>57</v>
      </c>
      <c r="C24" s="58"/>
      <c r="D24" s="48"/>
      <c r="E24" s="48"/>
      <c r="F24" s="48"/>
      <c r="G24" s="48"/>
      <c r="H24" s="48"/>
    </row>
    <row r="25" spans="2:8" s="11" customFormat="1" ht="14.15" customHeight="1" x14ac:dyDescent="0.35">
      <c r="B25" s="63" t="s">
        <v>58</v>
      </c>
      <c r="C25" s="63">
        <v>8</v>
      </c>
      <c r="D25" s="63">
        <v>8</v>
      </c>
      <c r="E25" s="63">
        <v>9</v>
      </c>
      <c r="F25" s="63">
        <v>12</v>
      </c>
      <c r="G25" s="63">
        <v>12</v>
      </c>
      <c r="H25" s="63">
        <v>10</v>
      </c>
    </row>
    <row r="26" spans="2:8" s="11" customFormat="1" ht="25.5" customHeight="1" x14ac:dyDescent="0.35">
      <c r="B26" s="169" t="s">
        <v>59</v>
      </c>
      <c r="C26" s="69">
        <v>65</v>
      </c>
      <c r="D26" s="69">
        <v>62</v>
      </c>
      <c r="E26" s="69">
        <v>56</v>
      </c>
      <c r="F26" s="69">
        <v>62</v>
      </c>
      <c r="G26" s="69">
        <v>63</v>
      </c>
      <c r="H26" s="69">
        <v>64</v>
      </c>
    </row>
    <row r="27" spans="2:8" ht="14.25" customHeight="1" x14ac:dyDescent="0.25">
      <c r="B27" s="103" t="s">
        <v>60</v>
      </c>
      <c r="C27" s="59"/>
      <c r="D27" s="59"/>
      <c r="E27" s="59"/>
      <c r="F27" s="59"/>
      <c r="G27" s="59"/>
      <c r="H27" s="59"/>
    </row>
    <row r="28" spans="2:8" ht="14.25" customHeight="1" x14ac:dyDescent="0.25">
      <c r="B28" s="70" t="s">
        <v>61</v>
      </c>
      <c r="C28" s="70"/>
      <c r="D28" s="70"/>
      <c r="E28" s="71">
        <v>0</v>
      </c>
      <c r="F28" s="71">
        <v>0.1</v>
      </c>
      <c r="G28" s="71">
        <v>0.1</v>
      </c>
      <c r="H28" s="71">
        <v>0.2</v>
      </c>
    </row>
    <row r="29" spans="2:8" ht="14.25" customHeight="1" x14ac:dyDescent="0.25">
      <c r="B29" s="59" t="s">
        <v>62</v>
      </c>
      <c r="C29" s="59"/>
      <c r="D29" s="59"/>
      <c r="E29" s="60">
        <v>0</v>
      </c>
      <c r="F29" s="60">
        <v>0.3</v>
      </c>
      <c r="G29" s="60">
        <v>0.1</v>
      </c>
      <c r="H29" s="60">
        <v>0.1</v>
      </c>
    </row>
    <row r="30" spans="2:8" ht="14.25" customHeight="1" x14ac:dyDescent="0.25">
      <c r="B30" s="59" t="s">
        <v>63</v>
      </c>
      <c r="C30" s="59"/>
      <c r="D30" s="59"/>
      <c r="E30" s="60">
        <v>12.2</v>
      </c>
      <c r="F30" s="60">
        <v>8.1</v>
      </c>
      <c r="G30" s="60">
        <v>8.4</v>
      </c>
      <c r="H30" s="60">
        <v>7.3</v>
      </c>
    </row>
    <row r="31" spans="2:8" ht="14.25" customHeight="1" x14ac:dyDescent="0.25">
      <c r="B31" s="59" t="s">
        <v>64</v>
      </c>
      <c r="C31" s="59"/>
      <c r="D31" s="59"/>
      <c r="E31" s="60">
        <v>4.7</v>
      </c>
      <c r="F31" s="60">
        <v>5.7</v>
      </c>
      <c r="G31" s="60">
        <v>5.3</v>
      </c>
      <c r="H31" s="60">
        <v>4.5999999999999996</v>
      </c>
    </row>
    <row r="32" spans="2:8" ht="14.25" customHeight="1" x14ac:dyDescent="0.25">
      <c r="B32" s="59" t="s">
        <v>65</v>
      </c>
      <c r="C32" s="59"/>
      <c r="D32" s="59"/>
      <c r="E32" s="60">
        <v>25.2</v>
      </c>
      <c r="F32" s="60">
        <v>22.5</v>
      </c>
      <c r="G32" s="60">
        <v>22.3</v>
      </c>
      <c r="H32" s="60">
        <v>22.2</v>
      </c>
    </row>
    <row r="33" spans="2:8" ht="14.25" customHeight="1" x14ac:dyDescent="0.25">
      <c r="B33" s="59" t="s">
        <v>66</v>
      </c>
      <c r="C33" s="59"/>
      <c r="D33" s="59"/>
      <c r="E33" s="60">
        <v>5.0999999999999996</v>
      </c>
      <c r="F33" s="60">
        <v>7.4</v>
      </c>
      <c r="G33" s="60">
        <v>7.3</v>
      </c>
      <c r="H33" s="60">
        <v>7.1</v>
      </c>
    </row>
    <row r="34" spans="2:8" ht="14.25" customHeight="1" x14ac:dyDescent="0.25">
      <c r="B34" s="59" t="s">
        <v>67</v>
      </c>
      <c r="C34" s="59"/>
      <c r="D34" s="59"/>
      <c r="E34" s="60">
        <v>23.1</v>
      </c>
      <c r="F34" s="60">
        <v>23.8</v>
      </c>
      <c r="G34" s="60">
        <v>24.1</v>
      </c>
      <c r="H34" s="60">
        <v>25.3</v>
      </c>
    </row>
    <row r="35" spans="2:8" ht="14.25" customHeight="1" x14ac:dyDescent="0.25">
      <c r="B35" s="59" t="s">
        <v>68</v>
      </c>
      <c r="C35" s="59"/>
      <c r="D35" s="59"/>
      <c r="E35" s="60">
        <v>4</v>
      </c>
      <c r="F35" s="60">
        <v>5.4</v>
      </c>
      <c r="G35" s="60">
        <v>5.3</v>
      </c>
      <c r="H35" s="60">
        <v>5.3</v>
      </c>
    </row>
    <row r="36" spans="2:8" ht="14.25" customHeight="1" x14ac:dyDescent="0.25">
      <c r="B36" s="59" t="s">
        <v>69</v>
      </c>
      <c r="C36" s="59"/>
      <c r="D36" s="59"/>
      <c r="E36" s="60">
        <v>16.399999999999999</v>
      </c>
      <c r="F36" s="60">
        <v>15.9</v>
      </c>
      <c r="G36" s="60">
        <v>16.8</v>
      </c>
      <c r="H36" s="60">
        <v>17.2</v>
      </c>
    </row>
    <row r="37" spans="2:8" ht="14.25" customHeight="1" x14ac:dyDescent="0.25">
      <c r="B37" s="59" t="s">
        <v>70</v>
      </c>
      <c r="C37" s="59"/>
      <c r="D37" s="59"/>
      <c r="E37" s="60">
        <v>3</v>
      </c>
      <c r="F37" s="60">
        <v>3</v>
      </c>
      <c r="G37" s="60">
        <v>3</v>
      </c>
      <c r="H37" s="60">
        <v>3.3</v>
      </c>
    </row>
    <row r="38" spans="2:8" ht="14.25" customHeight="1" x14ac:dyDescent="0.25">
      <c r="B38" s="59" t="s">
        <v>71</v>
      </c>
      <c r="C38" s="59"/>
      <c r="D38" s="59"/>
      <c r="E38" s="60">
        <v>5.9</v>
      </c>
      <c r="F38" s="60">
        <v>6.8</v>
      </c>
      <c r="G38" s="60">
        <v>6.6</v>
      </c>
      <c r="H38" s="60">
        <v>6.6</v>
      </c>
    </row>
    <row r="39" spans="2:8" ht="14.25" customHeight="1" thickBot="1" x14ac:dyDescent="0.3">
      <c r="B39" s="61" t="s">
        <v>72</v>
      </c>
      <c r="C39" s="61"/>
      <c r="D39" s="61"/>
      <c r="E39" s="62">
        <v>0.4</v>
      </c>
      <c r="F39" s="62">
        <v>0.8</v>
      </c>
      <c r="G39" s="62">
        <v>0.7</v>
      </c>
      <c r="H39" s="62">
        <v>0.7</v>
      </c>
    </row>
    <row r="40" spans="2:8" ht="14.25" customHeight="1" x14ac:dyDescent="0.25">
      <c r="B40" s="219"/>
      <c r="C40" s="219"/>
      <c r="D40" s="219"/>
      <c r="E40" s="220"/>
      <c r="F40" s="220"/>
      <c r="G40" s="220"/>
      <c r="H40" s="220"/>
    </row>
    <row r="41" spans="2:8" ht="14.25" customHeight="1" x14ac:dyDescent="0.25">
      <c r="B41" s="186" t="s">
        <v>34</v>
      </c>
      <c r="E41" s="15"/>
      <c r="F41" s="15"/>
    </row>
    <row r="42" spans="2:8" ht="14.25" customHeight="1" x14ac:dyDescent="0.25">
      <c r="B42" s="2" t="s">
        <v>73</v>
      </c>
    </row>
    <row r="43" spans="2:8" ht="14.25" customHeight="1" x14ac:dyDescent="0.25">
      <c r="B43" s="2" t="s">
        <v>74</v>
      </c>
    </row>
    <row r="44" spans="2:8" ht="14.25" customHeight="1" x14ac:dyDescent="0.25">
      <c r="B44" s="2" t="s">
        <v>75</v>
      </c>
    </row>
    <row r="45" spans="2:8" ht="14.25" customHeight="1" x14ac:dyDescent="0.25">
      <c r="B45" s="2" t="s">
        <v>76</v>
      </c>
    </row>
    <row r="46" spans="2:8" ht="14.25" customHeight="1" x14ac:dyDescent="0.25">
      <c r="B46" s="2" t="s">
        <v>420</v>
      </c>
    </row>
    <row r="47" spans="2:8" ht="14.25" customHeight="1" x14ac:dyDescent="0.25"/>
    <row r="48" spans="2:8" ht="14.25" customHeight="1" x14ac:dyDescent="0.25"/>
    <row r="49" ht="14.25" customHeight="1" x14ac:dyDescent="0.25"/>
  </sheetData>
  <sheetProtection algorithmName="SHA-512" hashValue="bs99UX2R9vkbxPAVhCvtM3eUWaJzWd/2eGwoi4iVd/d2Yk1TDmGhizwkmTXHXWFvAqolziTVaYx6pMlngte4pA==" saltValue="kBDSTjEhzf/pkxbpoQ/vMg==" spinCount="100000" sheet="1" objects="1" scenarios="1"/>
  <mergeCells count="1">
    <mergeCell ref="B4:F4"/>
  </mergeCells>
  <phoneticPr fontId="9" type="noConversion"/>
  <hyperlinks>
    <hyperlink ref="G3" location="Contents!B3" display="Contents" xr:uid="{2922B0C2-73C6-4055-93BC-93CF4D6B2A6B}"/>
  </hyperlink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93EF7-9BBB-479F-80CE-B2DE45C06093}">
  <dimension ref="B1:H102"/>
  <sheetViews>
    <sheetView showGridLines="0" workbookViewId="0">
      <selection activeCell="B6" sqref="B6"/>
    </sheetView>
  </sheetViews>
  <sheetFormatPr defaultColWidth="9.2109375" defaultRowHeight="14.5" x14ac:dyDescent="0.35"/>
  <cols>
    <col min="1" max="1" width="2" style="6" customWidth="1"/>
    <col min="2" max="2" width="29.640625" style="6" customWidth="1"/>
    <col min="3" max="7" width="6.140625" style="6" customWidth="1"/>
    <col min="8" max="8" width="6.85546875" style="6" customWidth="1"/>
    <col min="9" max="9" width="9.2109375" style="6"/>
    <col min="10" max="12" width="6.7109375" style="6"/>
    <col min="13" max="13" width="9.140625" style="6" bestFit="1" customWidth="1"/>
    <col min="14" max="16" width="6.7109375" style="6"/>
    <col min="17" max="17" width="9.140625" style="6" bestFit="1" customWidth="1"/>
    <col min="18" max="16384" width="9.2109375" style="6"/>
  </cols>
  <sheetData>
    <row r="1" spans="2:8" ht="35.15" customHeight="1" x14ac:dyDescent="0.35"/>
    <row r="3" spans="2:8" ht="15.5" x14ac:dyDescent="0.35">
      <c r="B3" s="41" t="s">
        <v>77</v>
      </c>
      <c r="G3" s="43" t="s">
        <v>0</v>
      </c>
    </row>
    <row r="4" spans="2:8" ht="26.25" customHeight="1" x14ac:dyDescent="0.35">
      <c r="B4" s="270" t="s">
        <v>78</v>
      </c>
      <c r="C4" s="271"/>
      <c r="D4" s="271"/>
      <c r="E4" s="271"/>
      <c r="F4" s="271"/>
    </row>
    <row r="5" spans="2:8" x14ac:dyDescent="0.35">
      <c r="B5" s="14" t="s">
        <v>79</v>
      </c>
    </row>
    <row r="6" spans="2:8" x14ac:dyDescent="0.35">
      <c r="B6" s="14"/>
    </row>
    <row r="7" spans="2:8" ht="15" thickBot="1" x14ac:dyDescent="0.4">
      <c r="B7" s="77" t="s">
        <v>80</v>
      </c>
      <c r="C7" s="46" t="s">
        <v>20</v>
      </c>
      <c r="D7" s="46" t="s">
        <v>21</v>
      </c>
      <c r="E7" s="46" t="s">
        <v>22</v>
      </c>
      <c r="F7" s="46" t="s">
        <v>81</v>
      </c>
      <c r="G7" s="46" t="s">
        <v>24</v>
      </c>
      <c r="H7" s="46" t="s">
        <v>25</v>
      </c>
    </row>
    <row r="8" spans="2:8" x14ac:dyDescent="0.35">
      <c r="B8" s="195" t="s">
        <v>82</v>
      </c>
      <c r="C8" s="196">
        <v>816</v>
      </c>
      <c r="D8" s="196">
        <v>910</v>
      </c>
      <c r="E8" s="196">
        <v>1172</v>
      </c>
      <c r="F8" s="196">
        <v>1228</v>
      </c>
      <c r="G8" s="196">
        <v>1957.73</v>
      </c>
      <c r="H8" s="196">
        <v>2021</v>
      </c>
    </row>
    <row r="9" spans="2:8" x14ac:dyDescent="0.35">
      <c r="B9" s="195" t="s">
        <v>83</v>
      </c>
      <c r="C9" s="195">
        <v>105</v>
      </c>
      <c r="D9" s="195">
        <v>102</v>
      </c>
      <c r="E9" s="195">
        <v>93</v>
      </c>
      <c r="F9" s="195">
        <v>138</v>
      </c>
      <c r="G9" s="195">
        <v>271.45999999999998</v>
      </c>
      <c r="H9" s="195">
        <v>267</v>
      </c>
    </row>
    <row r="10" spans="2:8" x14ac:dyDescent="0.35">
      <c r="B10" s="197" t="s">
        <v>84</v>
      </c>
      <c r="C10" s="195">
        <v>921</v>
      </c>
      <c r="D10" s="195">
        <v>1012</v>
      </c>
      <c r="E10" s="195">
        <v>1266</v>
      </c>
      <c r="F10" s="195">
        <f>SUM(F8:F9)</f>
        <v>1366</v>
      </c>
      <c r="G10" s="195">
        <f t="shared" ref="G10" si="0">SUM(G8:G9)</f>
        <v>2229.19</v>
      </c>
      <c r="H10" s="195">
        <v>2288</v>
      </c>
    </row>
    <row r="11" spans="2:8" x14ac:dyDescent="0.35">
      <c r="B11" s="99" t="s">
        <v>85</v>
      </c>
      <c r="C11" s="79"/>
      <c r="D11" s="79"/>
      <c r="E11" s="79"/>
      <c r="F11" s="79"/>
      <c r="G11" s="79"/>
      <c r="H11" s="79"/>
    </row>
    <row r="12" spans="2:8" x14ac:dyDescent="0.35">
      <c r="B12" s="50" t="s">
        <v>86</v>
      </c>
      <c r="C12" s="50">
        <v>391.61099999999999</v>
      </c>
      <c r="D12" s="50">
        <f>521.917</f>
        <v>521.91700000000003</v>
      </c>
      <c r="E12" s="50">
        <v>789</v>
      </c>
      <c r="F12" s="50">
        <v>681</v>
      </c>
      <c r="G12" s="50">
        <v>953.46</v>
      </c>
      <c r="H12" s="50">
        <v>1014</v>
      </c>
    </row>
    <row r="13" spans="2:8" x14ac:dyDescent="0.35">
      <c r="B13" s="50" t="s">
        <v>87</v>
      </c>
      <c r="C13" s="50">
        <v>416.40800000000002</v>
      </c>
      <c r="D13" s="50">
        <v>383.00299999999999</v>
      </c>
      <c r="E13" s="50">
        <v>382</v>
      </c>
      <c r="F13" s="50">
        <v>546</v>
      </c>
      <c r="G13" s="50">
        <v>1000.37</v>
      </c>
      <c r="H13" s="50">
        <v>1003</v>
      </c>
    </row>
    <row r="14" spans="2:8" x14ac:dyDescent="0.35">
      <c r="B14" s="50" t="s">
        <v>88</v>
      </c>
      <c r="C14" s="50">
        <v>7.6840000000000002</v>
      </c>
      <c r="D14" s="50">
        <v>5.444</v>
      </c>
      <c r="E14" s="50">
        <v>2</v>
      </c>
      <c r="F14" s="50">
        <v>2</v>
      </c>
      <c r="G14" s="50">
        <v>3.9</v>
      </c>
      <c r="H14" s="50">
        <v>4</v>
      </c>
    </row>
    <row r="15" spans="2:8" x14ac:dyDescent="0.35">
      <c r="B15" s="88" t="s">
        <v>89</v>
      </c>
      <c r="C15" s="50"/>
      <c r="D15" s="50"/>
      <c r="E15" s="50"/>
      <c r="F15" s="50"/>
      <c r="G15" s="50"/>
      <c r="H15" s="50"/>
    </row>
    <row r="16" spans="2:8" x14ac:dyDescent="0.35">
      <c r="B16" s="50" t="s">
        <v>90</v>
      </c>
      <c r="C16" s="50">
        <v>384.30399999999997</v>
      </c>
      <c r="D16" s="50">
        <v>519.70399999999995</v>
      </c>
      <c r="E16" s="50">
        <v>787</v>
      </c>
      <c r="F16" s="50">
        <v>555</v>
      </c>
      <c r="G16" s="50">
        <f>511476/1000</f>
        <v>511.476</v>
      </c>
      <c r="H16" s="50">
        <v>539</v>
      </c>
    </row>
    <row r="17" spans="2:8" x14ac:dyDescent="0.35">
      <c r="B17" s="50" t="s">
        <v>91</v>
      </c>
      <c r="C17" s="50">
        <v>304.625</v>
      </c>
      <c r="D17" s="50">
        <v>266.464</v>
      </c>
      <c r="E17" s="50">
        <v>258</v>
      </c>
      <c r="F17" s="50">
        <v>286</v>
      </c>
      <c r="G17" s="50">
        <f>283.316</f>
        <v>283.31599999999997</v>
      </c>
      <c r="H17" s="50">
        <v>299</v>
      </c>
    </row>
    <row r="18" spans="2:8" x14ac:dyDescent="0.35">
      <c r="B18" s="50" t="s">
        <v>92</v>
      </c>
      <c r="C18" s="50">
        <v>65.036000000000001</v>
      </c>
      <c r="D18" s="50">
        <v>67.265000000000001</v>
      </c>
      <c r="E18" s="50">
        <v>73</v>
      </c>
      <c r="F18" s="50">
        <v>76</v>
      </c>
      <c r="G18" s="50">
        <f>68.378</f>
        <v>68.378</v>
      </c>
      <c r="H18" s="50">
        <v>52</v>
      </c>
    </row>
    <row r="19" spans="2:8" x14ac:dyDescent="0.35">
      <c r="B19" s="50" t="s">
        <v>93</v>
      </c>
      <c r="C19" s="50">
        <v>48.878999999999998</v>
      </c>
      <c r="D19" s="50">
        <v>47.051000000000002</v>
      </c>
      <c r="E19" s="50">
        <v>43</v>
      </c>
      <c r="F19" s="50">
        <v>22</v>
      </c>
      <c r="G19" s="50">
        <f>6.673</f>
        <v>6.673</v>
      </c>
      <c r="H19" s="50">
        <v>3.7</v>
      </c>
    </row>
    <row r="20" spans="2:8" x14ac:dyDescent="0.35">
      <c r="B20" s="50" t="s">
        <v>94</v>
      </c>
      <c r="C20" s="50"/>
      <c r="D20" s="50"/>
      <c r="E20" s="50"/>
      <c r="F20" s="50">
        <v>28</v>
      </c>
      <c r="G20" s="50">
        <f>60.241</f>
        <v>60.241</v>
      </c>
      <c r="H20" s="50">
        <v>83</v>
      </c>
    </row>
    <row r="21" spans="2:8" x14ac:dyDescent="0.35">
      <c r="B21" s="50" t="s">
        <v>95</v>
      </c>
      <c r="C21" s="50"/>
      <c r="D21" s="50"/>
      <c r="E21" s="50"/>
      <c r="F21" s="50">
        <v>190</v>
      </c>
      <c r="G21" s="50">
        <v>801.673</v>
      </c>
      <c r="H21" s="50">
        <v>819</v>
      </c>
    </row>
    <row r="22" spans="2:8" x14ac:dyDescent="0.35">
      <c r="B22" s="50" t="s">
        <v>96</v>
      </c>
      <c r="C22" s="50"/>
      <c r="D22" s="50"/>
      <c r="E22" s="50"/>
      <c r="F22" s="50">
        <v>54</v>
      </c>
      <c r="G22" s="50">
        <v>209.971</v>
      </c>
      <c r="H22" s="50">
        <v>212</v>
      </c>
    </row>
    <row r="23" spans="2:8" x14ac:dyDescent="0.35">
      <c r="B23" s="50" t="s">
        <v>88</v>
      </c>
      <c r="C23" s="50">
        <v>12.862</v>
      </c>
      <c r="D23" s="50">
        <v>9.8490000000000002</v>
      </c>
      <c r="E23" s="50">
        <v>11</v>
      </c>
      <c r="F23" s="50">
        <v>17</v>
      </c>
      <c r="G23" s="50">
        <v>16.004000000000001</v>
      </c>
      <c r="H23" s="50">
        <v>13</v>
      </c>
    </row>
    <row r="24" spans="2:8" x14ac:dyDescent="0.35">
      <c r="B24" s="99" t="s">
        <v>97</v>
      </c>
      <c r="C24" s="50"/>
      <c r="D24" s="50"/>
      <c r="E24" s="50"/>
      <c r="F24" s="50"/>
      <c r="G24" s="50"/>
      <c r="H24" s="50"/>
    </row>
    <row r="25" spans="2:8" x14ac:dyDescent="0.35">
      <c r="B25" s="50" t="s">
        <v>90</v>
      </c>
      <c r="C25" s="50">
        <v>71.277000000000001</v>
      </c>
      <c r="D25" s="50">
        <v>69.132999999999996</v>
      </c>
      <c r="E25" s="50">
        <f>65.956</f>
        <v>65.956000000000003</v>
      </c>
      <c r="F25" s="50">
        <v>63</v>
      </c>
      <c r="G25" s="50">
        <v>59.113999999999997</v>
      </c>
      <c r="H25" s="50">
        <v>60</v>
      </c>
    </row>
    <row r="26" spans="2:8" x14ac:dyDescent="0.35">
      <c r="B26" s="50" t="s">
        <v>91</v>
      </c>
      <c r="C26" s="50">
        <v>28.594000000000001</v>
      </c>
      <c r="D26" s="50">
        <v>28.193999999999999</v>
      </c>
      <c r="E26" s="50">
        <v>21.821000000000002</v>
      </c>
      <c r="F26" s="50">
        <v>25</v>
      </c>
      <c r="G26" s="50">
        <v>22.015000000000001</v>
      </c>
      <c r="H26" s="50">
        <v>22</v>
      </c>
    </row>
    <row r="27" spans="2:8" x14ac:dyDescent="0.35">
      <c r="B27" s="50" t="s">
        <v>92</v>
      </c>
      <c r="C27" s="81" t="s">
        <v>98</v>
      </c>
      <c r="D27" s="50">
        <f>0.005</f>
        <v>5.0000000000000001E-3</v>
      </c>
      <c r="E27" s="50">
        <v>7.0000000000000001E-3</v>
      </c>
      <c r="F27" s="50">
        <v>0</v>
      </c>
      <c r="G27" s="50">
        <f>9.62/1000</f>
        <v>9.6200000000000001E-3</v>
      </c>
      <c r="H27" s="50">
        <v>0</v>
      </c>
    </row>
    <row r="28" spans="2:8" x14ac:dyDescent="0.35">
      <c r="B28" s="50" t="s">
        <v>93</v>
      </c>
      <c r="C28" s="50">
        <v>0.95199999999999996</v>
      </c>
      <c r="D28" s="50">
        <v>0.89800000000000002</v>
      </c>
      <c r="E28" s="50">
        <v>0.88600000000000001</v>
      </c>
      <c r="F28" s="50">
        <v>1</v>
      </c>
      <c r="G28" s="50">
        <f>212.4/1000</f>
        <v>0.21240000000000001</v>
      </c>
      <c r="H28" s="50">
        <v>0.2</v>
      </c>
    </row>
    <row r="29" spans="2:8" x14ac:dyDescent="0.35">
      <c r="B29" s="50" t="s">
        <v>94</v>
      </c>
      <c r="C29" s="50"/>
      <c r="D29" s="50"/>
      <c r="E29" s="50"/>
      <c r="F29" s="50">
        <v>0</v>
      </c>
      <c r="G29" s="50">
        <f>29.45/1000</f>
        <v>2.945E-2</v>
      </c>
      <c r="H29" s="50">
        <v>0</v>
      </c>
    </row>
    <row r="30" spans="2:8" x14ac:dyDescent="0.35">
      <c r="B30" s="50" t="s">
        <v>95</v>
      </c>
      <c r="C30" s="50"/>
      <c r="D30" s="50"/>
      <c r="E30" s="50"/>
      <c r="F30" s="50">
        <v>37</v>
      </c>
      <c r="G30" s="50">
        <v>151.03399999999999</v>
      </c>
      <c r="H30" s="50">
        <v>146.19999999999999</v>
      </c>
    </row>
    <row r="31" spans="2:8" x14ac:dyDescent="0.35">
      <c r="B31" s="50" t="s">
        <v>96</v>
      </c>
      <c r="C31" s="50"/>
      <c r="D31" s="50"/>
      <c r="E31" s="50"/>
      <c r="F31" s="50">
        <v>8</v>
      </c>
      <c r="G31" s="50">
        <v>33.863999999999997</v>
      </c>
      <c r="H31" s="50">
        <v>31.7</v>
      </c>
    </row>
    <row r="32" spans="2:8" x14ac:dyDescent="0.35">
      <c r="B32" s="50" t="s">
        <v>88</v>
      </c>
      <c r="C32" s="50">
        <v>4.5039999999999907</v>
      </c>
      <c r="D32" s="50">
        <v>3.7810000000000059</v>
      </c>
      <c r="E32" s="50">
        <v>4.590999999999994</v>
      </c>
      <c r="F32" s="50">
        <v>5</v>
      </c>
      <c r="G32" s="50">
        <v>5.16</v>
      </c>
      <c r="H32" s="50">
        <v>6</v>
      </c>
    </row>
    <row r="33" spans="2:8" x14ac:dyDescent="0.35">
      <c r="B33" s="88" t="s">
        <v>99</v>
      </c>
      <c r="C33" s="82"/>
      <c r="D33" s="50"/>
      <c r="E33" s="50"/>
      <c r="F33" s="50"/>
      <c r="G33" s="50"/>
      <c r="H33" s="50"/>
    </row>
    <row r="34" spans="2:8" x14ac:dyDescent="0.35">
      <c r="B34" s="50" t="s">
        <v>100</v>
      </c>
      <c r="C34" s="83">
        <f t="shared" ref="C34:G34" si="1">C8/C36</f>
        <v>3.9698370226222329E-2</v>
      </c>
      <c r="D34" s="83">
        <f t="shared" si="1"/>
        <v>4.5493176023596461E-2</v>
      </c>
      <c r="E34" s="83">
        <f t="shared" si="1"/>
        <v>6.4431006047278722E-2</v>
      </c>
      <c r="F34" s="83">
        <f t="shared" si="1"/>
        <v>5.0204415372035974E-2</v>
      </c>
      <c r="G34" s="83">
        <f t="shared" si="1"/>
        <v>5.0019928971102995E-2</v>
      </c>
      <c r="H34" s="83">
        <v>5.0200000000000002E-2</v>
      </c>
    </row>
    <row r="35" spans="2:8" x14ac:dyDescent="0.35">
      <c r="B35" s="50" t="s">
        <v>101</v>
      </c>
      <c r="C35" s="83">
        <f>C10/C36</f>
        <v>4.4806616395037704E-2</v>
      </c>
      <c r="D35" s="83">
        <f>D10/D36</f>
        <v>5.0592411138329248E-2</v>
      </c>
      <c r="E35" s="83">
        <f>E10/E36</f>
        <v>6.9598680593732823E-2</v>
      </c>
      <c r="F35" s="83">
        <f t="shared" ref="F35:G35" si="2">F10/F36</f>
        <v>5.5846279640228945E-2</v>
      </c>
      <c r="G35" s="83">
        <f t="shared" si="2"/>
        <v>5.6955721914203228E-2</v>
      </c>
      <c r="H35" s="83">
        <v>5.7000000000000002E-2</v>
      </c>
    </row>
    <row r="36" spans="2:8" ht="15" thickBot="1" x14ac:dyDescent="0.4">
      <c r="B36" s="84" t="s">
        <v>102</v>
      </c>
      <c r="C36" s="85">
        <v>20555</v>
      </c>
      <c r="D36" s="84">
        <v>20003</v>
      </c>
      <c r="E36" s="84">
        <v>18190</v>
      </c>
      <c r="F36" s="84">
        <v>24460</v>
      </c>
      <c r="G36" s="84">
        <v>39139</v>
      </c>
      <c r="H36" s="84">
        <v>40262</v>
      </c>
    </row>
    <row r="37" spans="2:8" x14ac:dyDescent="0.35">
      <c r="B37" s="19"/>
      <c r="C37" s="20"/>
      <c r="D37" s="19"/>
      <c r="E37" s="19"/>
      <c r="F37" s="19"/>
      <c r="G37" s="19"/>
      <c r="H37" s="19"/>
    </row>
    <row r="38" spans="2:8" x14ac:dyDescent="0.35">
      <c r="B38" s="186" t="s">
        <v>34</v>
      </c>
      <c r="C38" s="20"/>
      <c r="D38" s="19"/>
      <c r="E38" s="19"/>
      <c r="F38" s="19"/>
      <c r="G38" s="19"/>
    </row>
    <row r="39" spans="2:8" x14ac:dyDescent="0.35">
      <c r="B39" s="21" t="s">
        <v>103</v>
      </c>
    </row>
    <row r="40" spans="2:8" x14ac:dyDescent="0.35">
      <c r="B40" s="21" t="s">
        <v>104</v>
      </c>
    </row>
    <row r="55" spans="2:8" x14ac:dyDescent="0.35">
      <c r="B55" s="2"/>
      <c r="C55" s="2"/>
      <c r="D55" s="2"/>
      <c r="E55" s="2"/>
      <c r="F55" s="2"/>
      <c r="G55" s="2"/>
      <c r="H55" s="2"/>
    </row>
    <row r="56" spans="2:8" x14ac:dyDescent="0.35">
      <c r="B56" s="2"/>
      <c r="C56" s="2"/>
      <c r="D56" s="2"/>
      <c r="E56" s="2"/>
      <c r="F56" s="2"/>
      <c r="G56" s="2"/>
      <c r="H56" s="2"/>
    </row>
    <row r="57" spans="2:8" x14ac:dyDescent="0.35">
      <c r="B57" s="2"/>
      <c r="C57" s="2"/>
      <c r="D57" s="2"/>
      <c r="E57" s="2"/>
      <c r="F57" s="2"/>
      <c r="G57" s="2"/>
      <c r="H57" s="2"/>
    </row>
    <row r="58" spans="2:8" x14ac:dyDescent="0.35">
      <c r="B58" s="2"/>
      <c r="C58" s="2"/>
      <c r="D58" s="2"/>
      <c r="E58" s="2"/>
      <c r="F58" s="2"/>
      <c r="G58" s="2"/>
      <c r="H58" s="2"/>
    </row>
    <row r="59" spans="2:8" x14ac:dyDescent="0.35">
      <c r="B59" s="2"/>
      <c r="C59" s="2"/>
      <c r="D59" s="2"/>
      <c r="E59" s="2"/>
      <c r="F59" s="2"/>
      <c r="G59" s="2"/>
      <c r="H59" s="2"/>
    </row>
    <row r="60" spans="2:8" x14ac:dyDescent="0.35">
      <c r="B60" s="2"/>
      <c r="C60" s="2"/>
      <c r="D60" s="2"/>
      <c r="E60" s="2"/>
      <c r="F60" s="2"/>
      <c r="G60" s="2"/>
      <c r="H60" s="2"/>
    </row>
    <row r="61" spans="2:8" x14ac:dyDescent="0.35">
      <c r="B61" s="2"/>
      <c r="C61" s="2"/>
      <c r="D61" s="2"/>
      <c r="E61" s="2"/>
      <c r="F61" s="2"/>
      <c r="G61" s="2"/>
      <c r="H61" s="2"/>
    </row>
    <row r="62" spans="2:8" x14ac:dyDescent="0.35">
      <c r="B62" s="2"/>
      <c r="C62" s="2"/>
      <c r="D62" s="2"/>
      <c r="E62" s="2"/>
      <c r="F62" s="2"/>
      <c r="G62" s="2"/>
      <c r="H62" s="2"/>
    </row>
    <row r="63" spans="2:8" x14ac:dyDescent="0.35">
      <c r="B63" s="2"/>
      <c r="C63" s="2"/>
      <c r="D63" s="2"/>
      <c r="E63" s="2"/>
      <c r="F63" s="2"/>
      <c r="G63" s="2"/>
      <c r="H63" s="2"/>
    </row>
    <row r="64" spans="2:8" x14ac:dyDescent="0.35">
      <c r="B64" s="2"/>
      <c r="C64" s="2"/>
      <c r="D64" s="2"/>
      <c r="E64" s="2"/>
      <c r="F64" s="2"/>
      <c r="G64" s="2"/>
      <c r="H64" s="2"/>
    </row>
    <row r="65" spans="2:8" x14ac:dyDescent="0.35">
      <c r="B65" s="2"/>
      <c r="C65" s="2"/>
      <c r="D65" s="2"/>
      <c r="E65" s="2"/>
      <c r="F65" s="2"/>
      <c r="G65" s="2"/>
      <c r="H65" s="2"/>
    </row>
    <row r="66" spans="2:8" x14ac:dyDescent="0.35">
      <c r="B66" s="2"/>
      <c r="C66" s="2"/>
      <c r="D66" s="2"/>
      <c r="E66" s="2"/>
      <c r="F66" s="2"/>
      <c r="G66" s="2"/>
      <c r="H66" s="2"/>
    </row>
    <row r="67" spans="2:8" x14ac:dyDescent="0.35">
      <c r="B67" s="2"/>
      <c r="C67" s="2"/>
      <c r="D67" s="2"/>
      <c r="E67" s="2"/>
      <c r="F67" s="2"/>
      <c r="G67" s="2"/>
      <c r="H67" s="2"/>
    </row>
    <row r="68" spans="2:8" x14ac:dyDescent="0.35">
      <c r="B68" s="2"/>
      <c r="C68" s="2"/>
      <c r="D68" s="2"/>
      <c r="E68" s="2"/>
      <c r="F68" s="2"/>
      <c r="G68" s="2"/>
      <c r="H68" s="2"/>
    </row>
    <row r="69" spans="2:8" x14ac:dyDescent="0.35">
      <c r="B69" s="2"/>
      <c r="C69" s="2"/>
      <c r="D69" s="2"/>
      <c r="E69" s="2"/>
      <c r="F69" s="2"/>
      <c r="G69" s="2"/>
      <c r="H69" s="2"/>
    </row>
    <row r="70" spans="2:8" x14ac:dyDescent="0.35">
      <c r="B70" s="2"/>
      <c r="C70" s="2"/>
      <c r="D70" s="2"/>
      <c r="E70" s="2"/>
      <c r="F70" s="2"/>
      <c r="G70" s="2"/>
      <c r="H70" s="2"/>
    </row>
    <row r="71" spans="2:8" x14ac:dyDescent="0.35">
      <c r="B71" s="2"/>
      <c r="C71" s="2"/>
      <c r="D71" s="2"/>
      <c r="E71" s="2"/>
      <c r="F71" s="2"/>
      <c r="G71" s="2"/>
      <c r="H71" s="2"/>
    </row>
    <row r="72" spans="2:8" x14ac:dyDescent="0.35">
      <c r="B72" s="2"/>
      <c r="C72" s="2"/>
      <c r="D72" s="2"/>
      <c r="E72" s="2"/>
      <c r="F72" s="2"/>
      <c r="G72" s="2"/>
      <c r="H72" s="2"/>
    </row>
    <row r="73" spans="2:8" x14ac:dyDescent="0.35">
      <c r="B73" s="2"/>
      <c r="C73" s="2"/>
      <c r="D73" s="2"/>
      <c r="E73" s="2"/>
      <c r="F73" s="2"/>
      <c r="G73" s="2"/>
      <c r="H73" s="2"/>
    </row>
    <row r="74" spans="2:8" x14ac:dyDescent="0.35">
      <c r="B74" s="2"/>
      <c r="C74" s="2"/>
      <c r="D74" s="2"/>
      <c r="E74" s="2"/>
      <c r="F74" s="2"/>
      <c r="G74" s="2"/>
      <c r="H74" s="2"/>
    </row>
    <row r="75" spans="2:8" x14ac:dyDescent="0.35">
      <c r="B75" s="2"/>
      <c r="C75" s="2"/>
      <c r="D75" s="2"/>
      <c r="E75" s="2"/>
      <c r="F75" s="2"/>
      <c r="G75" s="2"/>
      <c r="H75" s="2"/>
    </row>
    <row r="76" spans="2:8" x14ac:dyDescent="0.35">
      <c r="B76" s="2"/>
      <c r="C76" s="2"/>
      <c r="D76" s="2"/>
      <c r="E76" s="2"/>
      <c r="F76" s="2"/>
      <c r="G76" s="2"/>
      <c r="H76" s="2"/>
    </row>
    <row r="77" spans="2:8" x14ac:dyDescent="0.35">
      <c r="B77" s="2"/>
      <c r="C77" s="2"/>
      <c r="D77" s="2"/>
      <c r="E77" s="2"/>
      <c r="F77" s="2"/>
      <c r="G77" s="2"/>
      <c r="H77" s="2"/>
    </row>
    <row r="78" spans="2:8" x14ac:dyDescent="0.35">
      <c r="B78" s="2"/>
      <c r="C78" s="2"/>
      <c r="D78" s="2"/>
      <c r="E78" s="2"/>
      <c r="F78" s="2"/>
      <c r="G78" s="2"/>
      <c r="H78" s="2"/>
    </row>
    <row r="79" spans="2:8" x14ac:dyDescent="0.35">
      <c r="B79" s="2"/>
      <c r="C79" s="2"/>
      <c r="D79" s="2"/>
      <c r="E79" s="2"/>
      <c r="F79" s="2"/>
      <c r="G79" s="2"/>
      <c r="H79" s="2"/>
    </row>
    <row r="80" spans="2:8" x14ac:dyDescent="0.35">
      <c r="B80" s="2"/>
      <c r="C80" s="2"/>
      <c r="D80" s="2"/>
      <c r="E80" s="2"/>
      <c r="F80" s="2"/>
      <c r="G80" s="2"/>
      <c r="H80" s="2"/>
    </row>
    <row r="81" spans="2:8" x14ac:dyDescent="0.35">
      <c r="B81" s="2"/>
      <c r="C81" s="2"/>
      <c r="D81" s="2"/>
      <c r="E81" s="2"/>
      <c r="F81" s="2"/>
      <c r="G81" s="2"/>
      <c r="H81" s="2"/>
    </row>
    <row r="82" spans="2:8" x14ac:dyDescent="0.35">
      <c r="B82" s="2"/>
      <c r="C82" s="2"/>
      <c r="D82" s="2"/>
      <c r="E82" s="2"/>
      <c r="F82" s="2"/>
      <c r="G82" s="2"/>
      <c r="H82" s="2"/>
    </row>
    <row r="83" spans="2:8" x14ac:dyDescent="0.35">
      <c r="B83" s="2"/>
      <c r="C83" s="2"/>
      <c r="D83" s="2"/>
      <c r="E83" s="2"/>
      <c r="F83" s="2"/>
      <c r="G83" s="2"/>
      <c r="H83" s="2"/>
    </row>
    <row r="84" spans="2:8" x14ac:dyDescent="0.35">
      <c r="B84" s="2"/>
      <c r="C84" s="2"/>
      <c r="D84" s="2"/>
      <c r="E84" s="2"/>
      <c r="F84" s="2"/>
      <c r="G84" s="2"/>
      <c r="H84" s="2"/>
    </row>
    <row r="85" spans="2:8" x14ac:dyDescent="0.35">
      <c r="B85" s="2"/>
      <c r="C85" s="2"/>
      <c r="D85" s="2"/>
      <c r="E85" s="2"/>
      <c r="F85" s="2"/>
      <c r="G85" s="2"/>
      <c r="H85" s="2"/>
    </row>
    <row r="86" spans="2:8" x14ac:dyDescent="0.35">
      <c r="B86" s="2"/>
      <c r="C86" s="2"/>
      <c r="D86" s="2"/>
      <c r="E86" s="2"/>
      <c r="F86" s="2"/>
      <c r="G86" s="2"/>
      <c r="H86" s="2"/>
    </row>
    <row r="87" spans="2:8" x14ac:dyDescent="0.35">
      <c r="B87" s="2"/>
      <c r="C87" s="2"/>
      <c r="D87" s="2"/>
      <c r="E87" s="2"/>
      <c r="F87" s="2"/>
      <c r="G87" s="2"/>
      <c r="H87" s="2"/>
    </row>
    <row r="88" spans="2:8" x14ac:dyDescent="0.35">
      <c r="B88" s="2"/>
      <c r="C88" s="2"/>
      <c r="D88" s="2"/>
      <c r="E88" s="2"/>
      <c r="F88" s="2"/>
      <c r="G88" s="2"/>
      <c r="H88" s="2"/>
    </row>
    <row r="89" spans="2:8" x14ac:dyDescent="0.35">
      <c r="B89" s="2"/>
      <c r="C89" s="2"/>
      <c r="D89" s="2"/>
      <c r="E89" s="2"/>
      <c r="F89" s="2"/>
      <c r="G89" s="2"/>
      <c r="H89" s="2"/>
    </row>
    <row r="90" spans="2:8" x14ac:dyDescent="0.35">
      <c r="B90" s="2"/>
      <c r="C90" s="2"/>
      <c r="D90" s="2"/>
      <c r="E90" s="2"/>
      <c r="F90" s="2"/>
      <c r="G90" s="2"/>
      <c r="H90" s="2"/>
    </row>
    <row r="91" spans="2:8" x14ac:dyDescent="0.35">
      <c r="B91" s="2"/>
      <c r="C91" s="2"/>
      <c r="D91" s="2"/>
      <c r="E91" s="2"/>
      <c r="F91" s="2"/>
      <c r="G91" s="2"/>
      <c r="H91" s="2"/>
    </row>
    <row r="92" spans="2:8" x14ac:dyDescent="0.35">
      <c r="B92" s="2"/>
      <c r="C92" s="2"/>
      <c r="D92" s="2"/>
      <c r="E92" s="2"/>
      <c r="F92" s="2"/>
      <c r="G92" s="2"/>
      <c r="H92" s="2"/>
    </row>
    <row r="93" spans="2:8" x14ac:dyDescent="0.35">
      <c r="B93" s="2"/>
      <c r="C93" s="2"/>
      <c r="D93" s="2"/>
      <c r="E93" s="2"/>
      <c r="F93" s="2"/>
      <c r="G93" s="2"/>
      <c r="H93" s="2"/>
    </row>
    <row r="94" spans="2:8" x14ac:dyDescent="0.35">
      <c r="B94" s="2"/>
      <c r="C94" s="2"/>
      <c r="D94" s="2"/>
      <c r="E94" s="2"/>
      <c r="F94" s="2"/>
      <c r="G94" s="2"/>
      <c r="H94" s="2"/>
    </row>
    <row r="95" spans="2:8" x14ac:dyDescent="0.35">
      <c r="B95" s="2"/>
      <c r="C95" s="2"/>
      <c r="D95" s="2"/>
      <c r="E95" s="2"/>
      <c r="F95" s="2"/>
      <c r="G95" s="2"/>
      <c r="H95" s="2"/>
    </row>
    <row r="96" spans="2:8" x14ac:dyDescent="0.35">
      <c r="B96" s="2"/>
      <c r="C96" s="2"/>
      <c r="D96" s="2"/>
      <c r="E96" s="2"/>
      <c r="F96" s="2"/>
      <c r="G96" s="2"/>
      <c r="H96" s="2"/>
    </row>
    <row r="97" spans="2:8" x14ac:dyDescent="0.35">
      <c r="B97" s="2"/>
      <c r="C97" s="2"/>
      <c r="D97" s="2"/>
      <c r="E97" s="2"/>
      <c r="F97" s="2"/>
      <c r="G97" s="2"/>
      <c r="H97" s="2"/>
    </row>
    <row r="98" spans="2:8" x14ac:dyDescent="0.35">
      <c r="B98" s="2"/>
      <c r="C98" s="2"/>
      <c r="D98" s="2"/>
      <c r="E98" s="2"/>
      <c r="F98" s="2"/>
      <c r="G98" s="2"/>
      <c r="H98" s="2"/>
    </row>
    <row r="99" spans="2:8" x14ac:dyDescent="0.35">
      <c r="B99" s="2"/>
      <c r="C99" s="2"/>
      <c r="D99" s="2"/>
      <c r="E99" s="2"/>
      <c r="F99" s="2"/>
      <c r="G99" s="2"/>
      <c r="H99" s="2"/>
    </row>
    <row r="100" spans="2:8" x14ac:dyDescent="0.35">
      <c r="B100" s="2"/>
      <c r="C100" s="2"/>
      <c r="D100" s="2"/>
      <c r="E100" s="2"/>
      <c r="F100" s="2"/>
      <c r="G100" s="2"/>
      <c r="H100" s="2"/>
    </row>
    <row r="101" spans="2:8" x14ac:dyDescent="0.35">
      <c r="B101" s="2"/>
      <c r="C101" s="2"/>
      <c r="D101" s="2"/>
      <c r="E101" s="2"/>
      <c r="F101" s="2"/>
      <c r="G101" s="2"/>
      <c r="H101" s="2"/>
    </row>
    <row r="102" spans="2:8" x14ac:dyDescent="0.35">
      <c r="B102" s="2"/>
      <c r="C102" s="2"/>
      <c r="D102" s="2"/>
      <c r="E102" s="2"/>
      <c r="F102" s="2"/>
      <c r="G102" s="2"/>
      <c r="H102" s="2"/>
    </row>
  </sheetData>
  <sheetProtection algorithmName="SHA-512" hashValue="ty2r55Ll6VqimcjfZ24sWnWnufnr9J0H0eMXJ2UH8CnPp7yY1X87tVmsXGCIUmae9PdyNDbqcAF/gXzmpCHqrw==" saltValue="0smIvAWG0u3cL1fFkrUJMw==" spinCount="100000" sheet="1" objects="1" scenarios="1"/>
  <mergeCells count="1">
    <mergeCell ref="B4:F4"/>
  </mergeCells>
  <phoneticPr fontId="9" type="noConversion"/>
  <hyperlinks>
    <hyperlink ref="G3" location="Contents!B3" display="Contents" xr:uid="{2B2E2FE6-E789-461B-9DEF-0B74503E869F}"/>
  </hyperlink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A932E-0F33-4F38-95B6-A6728F7E1C11}">
  <dimension ref="B1:H54"/>
  <sheetViews>
    <sheetView showGridLines="0" topLeftCell="B1" workbookViewId="0">
      <selection activeCell="B3" sqref="B3"/>
    </sheetView>
  </sheetViews>
  <sheetFormatPr defaultColWidth="9.2109375" defaultRowHeight="14.5" x14ac:dyDescent="0.35"/>
  <cols>
    <col min="1" max="1" width="2" style="6" customWidth="1"/>
    <col min="2" max="2" width="31.7109375" style="6" customWidth="1"/>
    <col min="3" max="7" width="6.2109375" style="6" customWidth="1"/>
    <col min="8" max="8" width="6.640625" style="6" customWidth="1"/>
    <col min="9" max="9" width="9.2109375" style="6"/>
    <col min="10" max="12" width="6.7109375" style="6"/>
    <col min="13" max="13" width="9.140625" style="6" bestFit="1" customWidth="1"/>
    <col min="14" max="16" width="6.7109375" style="6"/>
    <col min="17" max="17" width="9.140625" style="6" bestFit="1" customWidth="1"/>
    <col min="18" max="16384" width="9.2109375" style="6"/>
  </cols>
  <sheetData>
    <row r="1" spans="2:8" ht="35.15" customHeight="1" x14ac:dyDescent="0.35"/>
    <row r="3" spans="2:8" ht="15.5" x14ac:dyDescent="0.35">
      <c r="B3" s="41" t="s">
        <v>105</v>
      </c>
      <c r="G3" s="43" t="s">
        <v>0</v>
      </c>
    </row>
    <row r="4" spans="2:8" x14ac:dyDescent="0.35">
      <c r="B4" s="270" t="s">
        <v>78</v>
      </c>
      <c r="C4" s="271"/>
      <c r="D4" s="271"/>
      <c r="E4" s="271"/>
      <c r="F4" s="271"/>
    </row>
    <row r="5" spans="2:8" x14ac:dyDescent="0.35">
      <c r="B5" s="270" t="s">
        <v>106</v>
      </c>
      <c r="C5" s="271"/>
      <c r="D5" s="271"/>
      <c r="E5" s="271"/>
      <c r="F5" s="271"/>
    </row>
    <row r="6" spans="2:8" ht="15" thickBot="1" x14ac:dyDescent="0.4">
      <c r="B6" s="86"/>
      <c r="C6" s="46" t="s">
        <v>20</v>
      </c>
      <c r="D6" s="46" t="s">
        <v>21</v>
      </c>
      <c r="E6" s="46" t="s">
        <v>22</v>
      </c>
      <c r="F6" s="46" t="s">
        <v>23</v>
      </c>
      <c r="G6" s="46" t="s">
        <v>24</v>
      </c>
      <c r="H6" s="46" t="s">
        <v>25</v>
      </c>
    </row>
    <row r="7" spans="2:8" x14ac:dyDescent="0.35">
      <c r="B7" s="17"/>
      <c r="C7" s="18"/>
      <c r="D7" s="18"/>
      <c r="E7" s="18"/>
      <c r="F7" s="18"/>
      <c r="G7" s="18"/>
      <c r="H7" s="18"/>
    </row>
    <row r="8" spans="2:8" x14ac:dyDescent="0.35">
      <c r="B8" s="78" t="s">
        <v>107</v>
      </c>
      <c r="C8" s="78">
        <v>6610.3950000000004</v>
      </c>
      <c r="D8" s="78">
        <v>6107.665</v>
      </c>
      <c r="E8" s="78">
        <v>6019.4390000000003</v>
      </c>
      <c r="F8" s="78">
        <v>8788.7739999999994</v>
      </c>
      <c r="G8" s="78">
        <v>15521.77</v>
      </c>
      <c r="H8" s="78">
        <v>16274</v>
      </c>
    </row>
    <row r="9" spans="2:8" x14ac:dyDescent="0.35">
      <c r="B9" s="50" t="s">
        <v>108</v>
      </c>
      <c r="C9" s="83">
        <f>C8/'GHG emissions'!C36</f>
        <v>0.32159547555339335</v>
      </c>
      <c r="D9" s="83">
        <f>D8/'GHG emissions'!D36</f>
        <v>0.30533744938259261</v>
      </c>
      <c r="E9" s="83">
        <f>E8/'GHG emissions'!E36</f>
        <v>0.33092023089609679</v>
      </c>
      <c r="F9" s="83">
        <v>0.35931210139002451</v>
      </c>
      <c r="G9" s="83">
        <v>0.39700000000000002</v>
      </c>
      <c r="H9" s="83">
        <v>0.40400000000000003</v>
      </c>
    </row>
    <row r="10" spans="2:8" x14ac:dyDescent="0.35">
      <c r="B10" s="88" t="s">
        <v>109</v>
      </c>
      <c r="C10" s="80"/>
      <c r="D10" s="80"/>
      <c r="E10" s="80"/>
      <c r="F10" s="80"/>
      <c r="G10" s="80"/>
      <c r="H10" s="80"/>
    </row>
    <row r="11" spans="2:8" x14ac:dyDescent="0.35">
      <c r="B11" s="50" t="s">
        <v>110</v>
      </c>
      <c r="C11" s="50"/>
      <c r="D11" s="50"/>
      <c r="E11" s="50"/>
      <c r="F11" s="50">
        <v>7936.7</v>
      </c>
      <c r="G11" s="50">
        <v>13753</v>
      </c>
      <c r="H11" s="50">
        <v>14446</v>
      </c>
    </row>
    <row r="12" spans="2:8" x14ac:dyDescent="0.35">
      <c r="B12" s="50" t="s">
        <v>111</v>
      </c>
      <c r="C12" s="50"/>
      <c r="D12" s="50"/>
      <c r="E12" s="50"/>
      <c r="F12" s="50">
        <v>712.8</v>
      </c>
      <c r="G12" s="50">
        <v>1410</v>
      </c>
      <c r="H12" s="50">
        <v>1457</v>
      </c>
    </row>
    <row r="13" spans="2:8" ht="15" thickBot="1" x14ac:dyDescent="0.4">
      <c r="B13" s="87" t="s">
        <v>88</v>
      </c>
      <c r="C13" s="87"/>
      <c r="D13" s="87"/>
      <c r="E13" s="87"/>
      <c r="F13" s="87">
        <v>139.30000000000001</v>
      </c>
      <c r="G13" s="87">
        <v>359</v>
      </c>
      <c r="H13" s="87">
        <v>371</v>
      </c>
    </row>
    <row r="14" spans="2:8" x14ac:dyDescent="0.35">
      <c r="B14" s="2"/>
      <c r="C14" s="2"/>
      <c r="D14" s="2"/>
      <c r="E14" s="2"/>
      <c r="F14" s="2"/>
      <c r="G14" s="2"/>
      <c r="H14" s="2"/>
    </row>
    <row r="15" spans="2:8" x14ac:dyDescent="0.35">
      <c r="B15" s="2"/>
      <c r="C15" s="2"/>
      <c r="D15" s="2"/>
      <c r="E15" s="2"/>
      <c r="F15" s="2"/>
      <c r="G15" s="2"/>
      <c r="H15" s="2"/>
    </row>
    <row r="16" spans="2:8" x14ac:dyDescent="0.35">
      <c r="B16" s="2"/>
      <c r="C16" s="2"/>
      <c r="D16" s="2"/>
      <c r="E16" s="2"/>
      <c r="F16" s="2"/>
      <c r="G16" s="2"/>
      <c r="H16" s="2"/>
    </row>
    <row r="17" spans="2:8" x14ac:dyDescent="0.35">
      <c r="B17" s="2"/>
      <c r="C17" s="2"/>
      <c r="D17" s="2"/>
      <c r="E17" s="2"/>
      <c r="F17" s="2"/>
      <c r="G17" s="2"/>
      <c r="H17" s="2"/>
    </row>
    <row r="18" spans="2:8" x14ac:dyDescent="0.35">
      <c r="B18" s="2"/>
      <c r="C18" s="2"/>
      <c r="D18" s="2"/>
      <c r="E18" s="2"/>
      <c r="F18" s="2"/>
      <c r="G18" s="2"/>
      <c r="H18" s="2"/>
    </row>
    <row r="19" spans="2:8" x14ac:dyDescent="0.35">
      <c r="B19" s="2"/>
      <c r="C19" s="2"/>
      <c r="D19" s="2"/>
      <c r="E19" s="2"/>
      <c r="F19" s="2"/>
      <c r="G19" s="2"/>
      <c r="H19" s="2"/>
    </row>
    <row r="20" spans="2:8" x14ac:dyDescent="0.35">
      <c r="B20" s="2"/>
      <c r="C20" s="2"/>
      <c r="D20" s="2"/>
      <c r="E20" s="2"/>
      <c r="F20" s="2"/>
      <c r="G20" s="2"/>
      <c r="H20" s="2"/>
    </row>
    <row r="21" spans="2:8" x14ac:dyDescent="0.35">
      <c r="B21" s="2"/>
      <c r="C21" s="2"/>
      <c r="D21" s="2"/>
      <c r="E21" s="2"/>
      <c r="F21" s="2"/>
      <c r="G21" s="2"/>
      <c r="H21" s="2"/>
    </row>
    <row r="22" spans="2:8" x14ac:dyDescent="0.35">
      <c r="B22" s="2"/>
      <c r="C22" s="2"/>
      <c r="D22" s="2"/>
      <c r="E22" s="2"/>
      <c r="F22" s="2"/>
      <c r="G22" s="2"/>
      <c r="H22" s="2"/>
    </row>
    <row r="23" spans="2:8" x14ac:dyDescent="0.35">
      <c r="B23" s="2"/>
      <c r="C23" s="2"/>
      <c r="D23" s="2"/>
      <c r="E23" s="2"/>
      <c r="F23" s="2"/>
      <c r="G23" s="2"/>
      <c r="H23" s="2"/>
    </row>
    <row r="24" spans="2:8" x14ac:dyDescent="0.35">
      <c r="B24" s="2"/>
      <c r="C24" s="2"/>
      <c r="D24" s="2"/>
      <c r="E24" s="2"/>
      <c r="F24" s="2"/>
      <c r="G24" s="2"/>
      <c r="H24" s="2"/>
    </row>
    <row r="25" spans="2:8" x14ac:dyDescent="0.35">
      <c r="B25" s="2"/>
      <c r="C25" s="2"/>
      <c r="D25" s="2"/>
      <c r="E25" s="2"/>
      <c r="F25" s="2"/>
      <c r="G25" s="2"/>
      <c r="H25" s="2"/>
    </row>
    <row r="26" spans="2:8" x14ac:dyDescent="0.35">
      <c r="B26" s="2"/>
      <c r="C26" s="2"/>
      <c r="D26" s="2"/>
      <c r="E26" s="2"/>
      <c r="F26" s="2"/>
      <c r="G26" s="2"/>
      <c r="H26" s="2"/>
    </row>
    <row r="27" spans="2:8" x14ac:dyDescent="0.35">
      <c r="B27" s="2"/>
      <c r="C27" s="2"/>
      <c r="D27" s="2"/>
      <c r="E27" s="2"/>
      <c r="F27" s="2"/>
      <c r="G27" s="2"/>
      <c r="H27" s="2"/>
    </row>
    <row r="28" spans="2:8" x14ac:dyDescent="0.35">
      <c r="B28" s="2"/>
      <c r="C28" s="2"/>
      <c r="D28" s="2"/>
      <c r="E28" s="2"/>
      <c r="F28" s="2"/>
      <c r="G28" s="2"/>
      <c r="H28" s="2"/>
    </row>
    <row r="29" spans="2:8" x14ac:dyDescent="0.35">
      <c r="B29" s="2"/>
      <c r="C29" s="2"/>
      <c r="D29" s="2"/>
      <c r="E29" s="2"/>
      <c r="F29" s="2"/>
      <c r="G29" s="2"/>
      <c r="H29" s="2"/>
    </row>
    <row r="30" spans="2:8" x14ac:dyDescent="0.35">
      <c r="B30" s="2"/>
      <c r="C30" s="2"/>
      <c r="D30" s="2"/>
      <c r="E30" s="2"/>
      <c r="F30" s="2"/>
      <c r="G30" s="2"/>
      <c r="H30" s="2"/>
    </row>
    <row r="31" spans="2:8" x14ac:dyDescent="0.35">
      <c r="B31" s="2"/>
      <c r="C31" s="2"/>
      <c r="D31" s="2"/>
      <c r="E31" s="2"/>
      <c r="F31" s="2"/>
      <c r="G31" s="2"/>
      <c r="H31" s="2"/>
    </row>
    <row r="32" spans="2:8" x14ac:dyDescent="0.35">
      <c r="B32" s="2"/>
      <c r="C32" s="2"/>
      <c r="D32" s="2"/>
      <c r="E32" s="2"/>
      <c r="F32" s="2"/>
      <c r="G32" s="2"/>
      <c r="H32" s="2"/>
    </row>
    <row r="33" spans="2:8" x14ac:dyDescent="0.35">
      <c r="B33" s="2"/>
      <c r="C33" s="2"/>
      <c r="D33" s="2"/>
      <c r="E33" s="2"/>
      <c r="F33" s="2"/>
      <c r="G33" s="2"/>
      <c r="H33" s="2"/>
    </row>
    <row r="34" spans="2:8" x14ac:dyDescent="0.35">
      <c r="B34" s="2"/>
      <c r="C34" s="2"/>
      <c r="D34" s="2"/>
      <c r="E34" s="2"/>
      <c r="F34" s="2"/>
      <c r="G34" s="2"/>
      <c r="H34" s="2"/>
    </row>
    <row r="35" spans="2:8" x14ac:dyDescent="0.35">
      <c r="B35" s="2"/>
      <c r="C35" s="2"/>
      <c r="D35" s="2"/>
      <c r="E35" s="2"/>
      <c r="F35" s="2"/>
      <c r="G35" s="2"/>
      <c r="H35" s="2"/>
    </row>
    <row r="36" spans="2:8" x14ac:dyDescent="0.35">
      <c r="B36" s="2"/>
      <c r="C36" s="2"/>
      <c r="D36" s="2"/>
      <c r="E36" s="2"/>
      <c r="F36" s="2"/>
      <c r="G36" s="2"/>
      <c r="H36" s="2"/>
    </row>
    <row r="37" spans="2:8" x14ac:dyDescent="0.35">
      <c r="B37" s="2"/>
      <c r="C37" s="2"/>
      <c r="D37" s="2"/>
      <c r="E37" s="2"/>
      <c r="F37" s="2"/>
      <c r="G37" s="2"/>
      <c r="H37" s="2"/>
    </row>
    <row r="38" spans="2:8" x14ac:dyDescent="0.35">
      <c r="B38" s="2"/>
      <c r="C38" s="2"/>
      <c r="D38" s="2"/>
      <c r="E38" s="2"/>
      <c r="F38" s="2"/>
      <c r="G38" s="2"/>
      <c r="H38" s="2"/>
    </row>
    <row r="39" spans="2:8" x14ac:dyDescent="0.35">
      <c r="B39" s="2"/>
      <c r="C39" s="2"/>
      <c r="D39" s="2"/>
      <c r="E39" s="2"/>
      <c r="F39" s="2"/>
      <c r="G39" s="2"/>
      <c r="H39" s="2"/>
    </row>
    <row r="40" spans="2:8" x14ac:dyDescent="0.35">
      <c r="B40" s="2"/>
      <c r="C40" s="2"/>
      <c r="D40" s="2"/>
      <c r="E40" s="2"/>
      <c r="F40" s="2"/>
      <c r="G40" s="2"/>
      <c r="H40" s="2"/>
    </row>
    <row r="41" spans="2:8" x14ac:dyDescent="0.35">
      <c r="B41" s="2"/>
      <c r="C41" s="2"/>
      <c r="D41" s="2"/>
      <c r="E41" s="2"/>
      <c r="F41" s="2"/>
      <c r="G41" s="2"/>
      <c r="H41" s="2"/>
    </row>
    <row r="42" spans="2:8" x14ac:dyDescent="0.35">
      <c r="B42" s="2"/>
      <c r="C42" s="2"/>
      <c r="D42" s="2"/>
      <c r="E42" s="2"/>
      <c r="F42" s="2"/>
      <c r="G42" s="2"/>
      <c r="H42" s="2"/>
    </row>
    <row r="43" spans="2:8" x14ac:dyDescent="0.35">
      <c r="B43" s="2"/>
      <c r="C43" s="2"/>
      <c r="D43" s="2"/>
      <c r="E43" s="2"/>
      <c r="F43" s="2"/>
      <c r="G43" s="2"/>
      <c r="H43" s="2"/>
    </row>
    <row r="44" spans="2:8" x14ac:dyDescent="0.35">
      <c r="B44" s="2"/>
      <c r="C44" s="2"/>
      <c r="D44" s="2"/>
      <c r="E44" s="2"/>
      <c r="F44" s="2"/>
      <c r="G44" s="2"/>
      <c r="H44" s="2"/>
    </row>
    <row r="45" spans="2:8" x14ac:dyDescent="0.35">
      <c r="B45" s="2"/>
      <c r="C45" s="2"/>
      <c r="D45" s="2"/>
      <c r="E45" s="2"/>
      <c r="F45" s="2"/>
      <c r="G45" s="2"/>
      <c r="H45" s="2"/>
    </row>
    <row r="46" spans="2:8" x14ac:dyDescent="0.35">
      <c r="B46" s="2"/>
      <c r="C46" s="2"/>
      <c r="D46" s="2"/>
      <c r="E46" s="2"/>
      <c r="F46" s="2"/>
      <c r="G46" s="2"/>
      <c r="H46" s="2"/>
    </row>
    <row r="47" spans="2:8" x14ac:dyDescent="0.35">
      <c r="B47" s="2"/>
      <c r="C47" s="2"/>
      <c r="D47" s="2"/>
      <c r="E47" s="2"/>
      <c r="F47" s="2"/>
      <c r="G47" s="2"/>
      <c r="H47" s="2"/>
    </row>
    <row r="48" spans="2:8" x14ac:dyDescent="0.35">
      <c r="B48" s="2"/>
      <c r="C48" s="2"/>
      <c r="D48" s="2"/>
      <c r="E48" s="2"/>
      <c r="F48" s="2"/>
      <c r="G48" s="2"/>
      <c r="H48" s="2"/>
    </row>
    <row r="49" spans="2:8" x14ac:dyDescent="0.35">
      <c r="B49" s="2"/>
      <c r="C49" s="2"/>
      <c r="D49" s="2"/>
      <c r="E49" s="2"/>
      <c r="F49" s="2"/>
      <c r="G49" s="2"/>
      <c r="H49" s="2"/>
    </row>
    <row r="50" spans="2:8" x14ac:dyDescent="0.35">
      <c r="B50" s="2"/>
      <c r="C50" s="2"/>
      <c r="D50" s="2"/>
      <c r="E50" s="2"/>
      <c r="F50" s="2"/>
      <c r="G50" s="2"/>
      <c r="H50" s="2"/>
    </row>
    <row r="51" spans="2:8" x14ac:dyDescent="0.35">
      <c r="B51" s="2"/>
      <c r="C51" s="2"/>
      <c r="D51" s="2"/>
      <c r="E51" s="2"/>
      <c r="F51" s="2"/>
      <c r="G51" s="2"/>
      <c r="H51" s="2"/>
    </row>
    <row r="52" spans="2:8" x14ac:dyDescent="0.35">
      <c r="B52" s="2"/>
      <c r="C52" s="2"/>
      <c r="D52" s="2"/>
      <c r="E52" s="2"/>
      <c r="F52" s="2"/>
      <c r="G52" s="2"/>
      <c r="H52" s="2"/>
    </row>
    <row r="53" spans="2:8" x14ac:dyDescent="0.35">
      <c r="B53" s="2"/>
      <c r="C53" s="2"/>
      <c r="D53" s="2"/>
      <c r="E53" s="2"/>
      <c r="F53" s="2"/>
      <c r="G53" s="2"/>
      <c r="H53" s="2"/>
    </row>
    <row r="54" spans="2:8" x14ac:dyDescent="0.35">
      <c r="B54" s="2"/>
      <c r="C54" s="2"/>
      <c r="D54" s="2"/>
      <c r="E54" s="2"/>
      <c r="F54" s="2"/>
      <c r="G54" s="2"/>
      <c r="H54" s="2"/>
    </row>
  </sheetData>
  <sheetProtection algorithmName="SHA-512" hashValue="jqY5bTNgDqLHjYwdWl8qdRerLYK0FaQiWUJF8cockmQRcljh5zDVgzDgyGKhBLeAIAg/bPk2CZXVGlXJcU3RwQ==" saltValue="0LxQQEeVw4zTFy8dpPdHKg==" spinCount="100000" sheet="1" objects="1" scenarios="1"/>
  <mergeCells count="2">
    <mergeCell ref="B4:F4"/>
    <mergeCell ref="B5:F5"/>
  </mergeCells>
  <phoneticPr fontId="9" type="noConversion"/>
  <hyperlinks>
    <hyperlink ref="G3" location="Contents!B3" display="Contents" xr:uid="{13E12ED2-A20F-4641-8BCF-A9F80F429140}"/>
  </hyperlink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7E6D4-9BF8-4385-8323-B447E689CBAB}">
  <dimension ref="B1:K22"/>
  <sheetViews>
    <sheetView showGridLines="0" zoomScaleNormal="100" workbookViewId="0">
      <selection activeCell="B32" sqref="B32"/>
    </sheetView>
  </sheetViews>
  <sheetFormatPr defaultColWidth="8.7109375" defaultRowHeight="10.5" x14ac:dyDescent="0.25"/>
  <cols>
    <col min="1" max="1" width="2" style="2" customWidth="1"/>
    <col min="2" max="2" width="38.7109375" style="2" customWidth="1"/>
    <col min="3" max="7" width="6.2109375" style="2" customWidth="1"/>
    <col min="8" max="8" width="7.5" style="2" customWidth="1"/>
    <col min="9" max="16384" width="8.7109375" style="2"/>
  </cols>
  <sheetData>
    <row r="1" spans="2:11" s="6" customFormat="1" ht="35.15" customHeight="1" x14ac:dyDescent="0.35">
      <c r="B1" s="13"/>
      <c r="F1" s="7"/>
      <c r="K1" s="8"/>
    </row>
    <row r="2" spans="2:11" s="6" customFormat="1" ht="14.5" x14ac:dyDescent="0.35"/>
    <row r="3" spans="2:11" s="6" customFormat="1" ht="15.5" x14ac:dyDescent="0.35">
      <c r="B3" s="41" t="s">
        <v>8</v>
      </c>
      <c r="C3" s="23"/>
      <c r="D3" s="23"/>
      <c r="E3" s="23"/>
      <c r="G3" s="43" t="s">
        <v>0</v>
      </c>
    </row>
    <row r="4" spans="2:11" s="9" customFormat="1" ht="20.149999999999999" customHeight="1" x14ac:dyDescent="0.3">
      <c r="B4" s="270" t="s">
        <v>78</v>
      </c>
      <c r="C4" s="271"/>
      <c r="D4" s="271"/>
      <c r="E4" s="271"/>
      <c r="F4" s="271"/>
    </row>
    <row r="5" spans="2:11" ht="12" customHeight="1" x14ac:dyDescent="0.25">
      <c r="E5" s="24"/>
    </row>
    <row r="6" spans="2:11" ht="14.15" customHeight="1" x14ac:dyDescent="0.25">
      <c r="B6" s="76" t="s">
        <v>112</v>
      </c>
      <c r="C6" s="44" t="s">
        <v>20</v>
      </c>
      <c r="D6" s="44" t="s">
        <v>21</v>
      </c>
      <c r="E6" s="44" t="s">
        <v>22</v>
      </c>
      <c r="F6" s="44" t="s">
        <v>23</v>
      </c>
      <c r="G6" s="44" t="s">
        <v>24</v>
      </c>
      <c r="H6" s="44" t="s">
        <v>25</v>
      </c>
    </row>
    <row r="7" spans="2:11" s="11" customFormat="1" ht="14.15" customHeight="1" x14ac:dyDescent="0.35">
      <c r="B7" s="17"/>
      <c r="C7" s="18"/>
      <c r="D7" s="18"/>
      <c r="E7" s="18"/>
      <c r="F7" s="18"/>
      <c r="G7" s="18"/>
      <c r="H7" s="18"/>
    </row>
    <row r="8" spans="2:11" s="11" customFormat="1" ht="14.15" customHeight="1" x14ac:dyDescent="0.35">
      <c r="B8" s="56" t="s">
        <v>113</v>
      </c>
      <c r="C8" s="91">
        <v>1</v>
      </c>
      <c r="D8" s="91">
        <v>2</v>
      </c>
      <c r="E8" s="63">
        <v>0</v>
      </c>
      <c r="F8" s="63">
        <v>0</v>
      </c>
      <c r="G8" s="63">
        <v>1</v>
      </c>
      <c r="H8" s="63">
        <v>0</v>
      </c>
    </row>
    <row r="9" spans="2:11" s="11" customFormat="1" ht="14.15" customHeight="1" x14ac:dyDescent="0.35">
      <c r="B9" s="56" t="s">
        <v>114</v>
      </c>
      <c r="C9" s="48">
        <v>0</v>
      </c>
      <c r="D9" s="92">
        <v>1</v>
      </c>
      <c r="E9" s="48">
        <v>0</v>
      </c>
      <c r="F9" s="48">
        <v>0</v>
      </c>
      <c r="G9" s="48">
        <v>0</v>
      </c>
      <c r="H9" s="48">
        <v>0</v>
      </c>
    </row>
    <row r="10" spans="2:11" s="11" customFormat="1" ht="14.15" customHeight="1" thickBot="1" x14ac:dyDescent="0.4">
      <c r="B10" s="107" t="s">
        <v>115</v>
      </c>
      <c r="C10" s="89">
        <f t="shared" ref="C10:G10" si="0">SUM(C8:C9)</f>
        <v>1</v>
      </c>
      <c r="D10" s="89">
        <f t="shared" si="0"/>
        <v>3</v>
      </c>
      <c r="E10" s="90">
        <f t="shared" si="0"/>
        <v>0</v>
      </c>
      <c r="F10" s="90">
        <f t="shared" si="0"/>
        <v>0</v>
      </c>
      <c r="G10" s="90">
        <f t="shared" si="0"/>
        <v>1</v>
      </c>
      <c r="H10" s="90">
        <v>0</v>
      </c>
    </row>
    <row r="11" spans="2:11" s="11" customFormat="1" ht="14.15" customHeight="1" x14ac:dyDescent="0.35">
      <c r="B11" s="216"/>
      <c r="C11" s="217"/>
      <c r="D11" s="217"/>
      <c r="E11" s="218"/>
      <c r="F11" s="218"/>
      <c r="G11" s="218"/>
      <c r="H11" s="218"/>
    </row>
    <row r="12" spans="2:11" x14ac:dyDescent="0.25">
      <c r="B12" s="4" t="s">
        <v>34</v>
      </c>
    </row>
    <row r="13" spans="2:11" ht="14.25" customHeight="1" x14ac:dyDescent="0.25">
      <c r="B13" s="2" t="s">
        <v>116</v>
      </c>
    </row>
    <row r="14" spans="2:11" ht="14.25" customHeight="1" x14ac:dyDescent="0.25">
      <c r="B14" s="2" t="s">
        <v>117</v>
      </c>
    </row>
    <row r="15" spans="2:11" ht="14.25" customHeight="1" x14ac:dyDescent="0.25">
      <c r="B15" s="2" t="s">
        <v>118</v>
      </c>
    </row>
    <row r="16" spans="2:11" ht="14.25" customHeight="1" x14ac:dyDescent="0.25">
      <c r="B16" s="2" t="s">
        <v>119</v>
      </c>
    </row>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sheetData>
  <sheetProtection algorithmName="SHA-512" hashValue="zrcRcD1+NBtewnQ68VBssdIVPYWxXhp8qfko0i50E0kPUDRnyL5FWjLHxzNYDD6LDxqKZ7yXzmc7xr3U1eeBQA==" saltValue="WW2XdKOAW4UqezvQSjnJFA==" spinCount="100000" sheet="1" objects="1" scenarios="1"/>
  <mergeCells count="1">
    <mergeCell ref="B4:F4"/>
  </mergeCells>
  <phoneticPr fontId="9" type="noConversion"/>
  <hyperlinks>
    <hyperlink ref="G3" location="Contents!B3" display="Contents" xr:uid="{A63B93C3-F391-4D8C-A134-6AE44A6F3CF7}"/>
  </hyperlink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59439-81C8-4A14-85ED-906514D2FAAC}">
  <dimension ref="B1:K44"/>
  <sheetViews>
    <sheetView showGridLines="0" zoomScaleNormal="100" workbookViewId="0">
      <selection activeCell="B2" sqref="B2"/>
    </sheetView>
  </sheetViews>
  <sheetFormatPr defaultColWidth="8.7109375" defaultRowHeight="10.5" x14ac:dyDescent="0.25"/>
  <cols>
    <col min="1" max="1" width="2" style="2" customWidth="1"/>
    <col min="2" max="2" width="43" style="2" customWidth="1"/>
    <col min="3" max="7" width="6.2109375" style="2" customWidth="1"/>
    <col min="8" max="8" width="6.85546875" style="2" customWidth="1"/>
    <col min="9" max="9" width="10.7109375" style="2" customWidth="1"/>
    <col min="10" max="16384" width="8.7109375" style="2"/>
  </cols>
  <sheetData>
    <row r="1" spans="2:11" s="6" customFormat="1" ht="35.15" customHeight="1" x14ac:dyDescent="0.35">
      <c r="B1" s="13"/>
      <c r="F1" s="7"/>
      <c r="K1" s="8"/>
    </row>
    <row r="2" spans="2:11" s="6" customFormat="1" ht="14.5" x14ac:dyDescent="0.35"/>
    <row r="3" spans="2:11" s="6" customFormat="1" ht="15.5" x14ac:dyDescent="0.35">
      <c r="B3" s="41" t="s">
        <v>10</v>
      </c>
      <c r="G3" s="43" t="s">
        <v>0</v>
      </c>
    </row>
    <row r="4" spans="2:11" ht="20.149999999999999" customHeight="1" x14ac:dyDescent="0.25">
      <c r="B4" s="270" t="s">
        <v>78</v>
      </c>
      <c r="C4" s="271"/>
      <c r="D4" s="271"/>
      <c r="E4" s="271"/>
      <c r="F4" s="271"/>
      <c r="G4" s="27"/>
      <c r="H4" s="27"/>
    </row>
    <row r="5" spans="2:11" ht="12" customHeight="1" x14ac:dyDescent="0.25"/>
    <row r="6" spans="2:11" ht="14.15" customHeight="1" thickBot="1" x14ac:dyDescent="0.3">
      <c r="B6" s="77" t="s">
        <v>120</v>
      </c>
      <c r="C6" s="46" t="s">
        <v>20</v>
      </c>
      <c r="D6" s="46" t="s">
        <v>21</v>
      </c>
      <c r="E6" s="46" t="s">
        <v>22</v>
      </c>
      <c r="F6" s="46" t="s">
        <v>23</v>
      </c>
      <c r="G6" s="46" t="s">
        <v>24</v>
      </c>
      <c r="H6" s="46" t="s">
        <v>25</v>
      </c>
    </row>
    <row r="7" spans="2:11" ht="14.15" customHeight="1" x14ac:dyDescent="0.25">
      <c r="B7" s="101" t="s">
        <v>121</v>
      </c>
      <c r="C7" s="115">
        <f>C10+C17</f>
        <v>27322</v>
      </c>
      <c r="D7" s="115">
        <f>D10+D17</f>
        <v>27616</v>
      </c>
      <c r="E7" s="115">
        <f>E10+E17</f>
        <v>31617</v>
      </c>
      <c r="F7" s="115">
        <f>F10+F17</f>
        <v>32678</v>
      </c>
      <c r="G7" s="115">
        <v>35522</v>
      </c>
      <c r="H7" s="115">
        <v>36880</v>
      </c>
    </row>
    <row r="8" spans="2:11" ht="14.15" customHeight="1" x14ac:dyDescent="0.25">
      <c r="B8" s="93"/>
      <c r="C8" s="28"/>
      <c r="D8" s="28"/>
      <c r="E8" s="28"/>
      <c r="F8" s="28"/>
      <c r="G8" s="28"/>
      <c r="H8" s="28"/>
    </row>
    <row r="9" spans="2:11" s="11" customFormat="1" ht="14.15" customHeight="1" x14ac:dyDescent="0.35">
      <c r="B9" s="76" t="s">
        <v>122</v>
      </c>
      <c r="C9" s="209"/>
      <c r="D9" s="209"/>
      <c r="E9" s="209"/>
      <c r="F9" s="209"/>
      <c r="G9" s="209"/>
      <c r="H9" s="209"/>
    </row>
    <row r="10" spans="2:11" s="11" customFormat="1" ht="14.15" customHeight="1" x14ac:dyDescent="0.35">
      <c r="B10" s="98" t="s">
        <v>123</v>
      </c>
      <c r="C10" s="50">
        <v>27322</v>
      </c>
      <c r="D10" s="50">
        <v>27616</v>
      </c>
      <c r="E10" s="50">
        <v>31617</v>
      </c>
      <c r="F10" s="50">
        <v>32678</v>
      </c>
      <c r="G10" s="50">
        <f>35037</f>
        <v>35037</v>
      </c>
      <c r="H10" s="50">
        <v>36322</v>
      </c>
      <c r="I10" s="35"/>
    </row>
    <row r="11" spans="2:11" s="11" customFormat="1" ht="14.15" customHeight="1" x14ac:dyDescent="0.35">
      <c r="B11" s="98" t="s">
        <v>124</v>
      </c>
      <c r="C11" s="50">
        <v>20393</v>
      </c>
      <c r="D11" s="50">
        <v>20393</v>
      </c>
      <c r="E11" s="50">
        <v>20393</v>
      </c>
      <c r="F11" s="50">
        <v>23142</v>
      </c>
      <c r="G11" s="50">
        <v>23147</v>
      </c>
      <c r="H11" s="50">
        <v>23182</v>
      </c>
    </row>
    <row r="12" spans="2:11" s="11" customFormat="1" ht="14.15" customHeight="1" x14ac:dyDescent="0.35">
      <c r="B12" s="98" t="s">
        <v>125</v>
      </c>
      <c r="C12" s="81" t="s">
        <v>98</v>
      </c>
      <c r="D12" s="50">
        <v>1318</v>
      </c>
      <c r="E12" s="50">
        <v>370</v>
      </c>
      <c r="F12" s="50">
        <v>6699</v>
      </c>
      <c r="G12" s="81" t="s">
        <v>98</v>
      </c>
      <c r="H12" s="81">
        <v>12738</v>
      </c>
    </row>
    <row r="13" spans="2:11" s="11" customFormat="1" ht="14.25" customHeight="1" x14ac:dyDescent="0.35">
      <c r="B13" s="98" t="s">
        <v>126</v>
      </c>
      <c r="C13" s="50">
        <v>58633</v>
      </c>
      <c r="D13" s="50">
        <v>23989</v>
      </c>
      <c r="E13" s="50">
        <v>24645</v>
      </c>
      <c r="F13" s="50">
        <v>55125</v>
      </c>
      <c r="G13" s="50">
        <v>65098</v>
      </c>
      <c r="H13" s="50">
        <v>17425</v>
      </c>
    </row>
    <row r="14" spans="2:11" s="11" customFormat="1" ht="14.25" customHeight="1" thickBot="1" x14ac:dyDescent="0.4">
      <c r="B14" s="93" t="s">
        <v>127</v>
      </c>
      <c r="C14" s="19">
        <v>898</v>
      </c>
      <c r="D14" s="19">
        <v>423</v>
      </c>
      <c r="E14" s="19">
        <v>382</v>
      </c>
      <c r="F14" s="19">
        <v>709</v>
      </c>
      <c r="G14" s="19">
        <v>844</v>
      </c>
      <c r="H14" s="19">
        <v>302</v>
      </c>
    </row>
    <row r="15" spans="2:11" ht="19.899999999999999" customHeight="1" thickBot="1" x14ac:dyDescent="0.3">
      <c r="B15" s="113" t="s">
        <v>128</v>
      </c>
      <c r="C15" s="149" t="s">
        <v>20</v>
      </c>
      <c r="D15" s="149" t="s">
        <v>21</v>
      </c>
      <c r="E15" s="149" t="s">
        <v>22</v>
      </c>
      <c r="F15" s="149" t="s">
        <v>23</v>
      </c>
      <c r="G15" s="149" t="s">
        <v>24</v>
      </c>
      <c r="H15" s="149" t="s">
        <v>25</v>
      </c>
    </row>
    <row r="16" spans="2:11" s="11" customFormat="1" ht="14.25" customHeight="1" thickBot="1" x14ac:dyDescent="0.4">
      <c r="B16" s="111" t="s">
        <v>129</v>
      </c>
      <c r="C16" s="112"/>
      <c r="D16" s="112"/>
      <c r="E16" s="112"/>
      <c r="F16" s="112"/>
      <c r="G16" s="112"/>
      <c r="H16" s="112"/>
    </row>
    <row r="17" spans="2:11" s="11" customFormat="1" ht="14.25" customHeight="1" x14ac:dyDescent="0.35">
      <c r="B17" s="101" t="s">
        <v>123</v>
      </c>
      <c r="C17" s="115"/>
      <c r="D17" s="115"/>
      <c r="E17" s="115"/>
      <c r="F17" s="115"/>
      <c r="G17" s="116">
        <v>484.44</v>
      </c>
      <c r="H17" s="116">
        <v>558</v>
      </c>
    </row>
    <row r="18" spans="2:11" s="11" customFormat="1" ht="14.25" customHeight="1" x14ac:dyDescent="0.35">
      <c r="B18" s="98" t="s">
        <v>124</v>
      </c>
      <c r="C18" s="81"/>
      <c r="D18" s="81"/>
      <c r="E18" s="81"/>
      <c r="F18" s="81"/>
      <c r="G18" s="81">
        <v>363</v>
      </c>
      <c r="H18" s="81">
        <v>363</v>
      </c>
    </row>
    <row r="19" spans="2:11" s="11" customFormat="1" ht="14.25" customHeight="1" x14ac:dyDescent="0.35">
      <c r="B19" s="98" t="s">
        <v>125</v>
      </c>
      <c r="C19" s="81"/>
      <c r="D19" s="81"/>
      <c r="E19" s="81"/>
      <c r="F19" s="81"/>
      <c r="G19" s="81" t="s">
        <v>98</v>
      </c>
      <c r="H19" s="81" t="s">
        <v>98</v>
      </c>
    </row>
    <row r="20" spans="2:11" s="11" customFormat="1" ht="14.25" customHeight="1" x14ac:dyDescent="0.35">
      <c r="B20" s="98" t="s">
        <v>126</v>
      </c>
      <c r="C20" s="81"/>
      <c r="D20" s="81"/>
      <c r="E20" s="81"/>
      <c r="F20" s="81"/>
      <c r="G20" s="81" t="s">
        <v>98</v>
      </c>
      <c r="H20" s="81" t="s">
        <v>98</v>
      </c>
    </row>
    <row r="21" spans="2:11" s="11" customFormat="1" ht="14.25" customHeight="1" thickBot="1" x14ac:dyDescent="0.4">
      <c r="B21" s="93" t="s">
        <v>127</v>
      </c>
      <c r="C21" s="28"/>
      <c r="D21" s="28"/>
      <c r="E21" s="28"/>
      <c r="F21" s="28"/>
      <c r="G21" s="28" t="s">
        <v>98</v>
      </c>
      <c r="H21" s="28" t="s">
        <v>98</v>
      </c>
    </row>
    <row r="22" spans="2:11" ht="19.899999999999999" customHeight="1" thickBot="1" x14ac:dyDescent="0.3">
      <c r="B22" s="113" t="s">
        <v>130</v>
      </c>
      <c r="C22" s="149" t="s">
        <v>20</v>
      </c>
      <c r="D22" s="149" t="s">
        <v>21</v>
      </c>
      <c r="E22" s="149" t="s">
        <v>22</v>
      </c>
      <c r="F22" s="149" t="s">
        <v>23</v>
      </c>
      <c r="G22" s="149" t="s">
        <v>24</v>
      </c>
      <c r="H22" s="149" t="s">
        <v>25</v>
      </c>
      <c r="I22" s="150"/>
    </row>
    <row r="23" spans="2:11" ht="19.5" customHeight="1" x14ac:dyDescent="0.25">
      <c r="B23" s="248" t="s">
        <v>423</v>
      </c>
      <c r="C23" s="114">
        <v>84406</v>
      </c>
      <c r="D23" s="114">
        <v>84769</v>
      </c>
      <c r="E23" s="114">
        <v>86443</v>
      </c>
      <c r="F23" s="102">
        <v>86443</v>
      </c>
      <c r="G23" s="102">
        <v>131720</v>
      </c>
      <c r="H23" s="117">
        <v>133824</v>
      </c>
      <c r="I23" s="29"/>
      <c r="K23" s="30"/>
    </row>
    <row r="24" spans="2:11" ht="19.5" customHeight="1" x14ac:dyDescent="0.25">
      <c r="B24" s="98" t="s">
        <v>131</v>
      </c>
      <c r="C24" s="50">
        <v>42581</v>
      </c>
      <c r="D24" s="50">
        <v>41943</v>
      </c>
      <c r="E24" s="50">
        <v>41943</v>
      </c>
      <c r="F24" s="92">
        <v>41943</v>
      </c>
      <c r="G24" s="118">
        <v>71431</v>
      </c>
      <c r="H24" s="118">
        <v>71271</v>
      </c>
      <c r="I24" s="29"/>
      <c r="K24" s="30"/>
    </row>
    <row r="25" spans="2:11" ht="14.25" customHeight="1" x14ac:dyDescent="0.25">
      <c r="B25" s="98" t="s">
        <v>132</v>
      </c>
      <c r="C25" s="50">
        <v>42158</v>
      </c>
      <c r="D25" s="50">
        <v>41250</v>
      </c>
      <c r="E25" s="50">
        <v>41250</v>
      </c>
      <c r="F25" s="92">
        <v>41250</v>
      </c>
      <c r="G25" s="118">
        <v>71271</v>
      </c>
      <c r="H25" s="118">
        <v>71271</v>
      </c>
      <c r="I25" s="29"/>
      <c r="K25" s="30"/>
    </row>
    <row r="26" spans="2:11" ht="14.25" customHeight="1" x14ac:dyDescent="0.25">
      <c r="B26" s="247" t="s">
        <v>421</v>
      </c>
      <c r="C26" s="92">
        <v>3991.9</v>
      </c>
      <c r="D26" s="92">
        <v>4094.92</v>
      </c>
      <c r="E26" s="92">
        <v>4199</v>
      </c>
      <c r="F26" s="92">
        <v>25040</v>
      </c>
      <c r="G26" s="245">
        <v>25399</v>
      </c>
      <c r="H26" s="119">
        <v>25471</v>
      </c>
      <c r="I26" s="31"/>
    </row>
    <row r="27" spans="2:11" ht="38.25" customHeight="1" thickBot="1" x14ac:dyDescent="0.3">
      <c r="B27" s="168" t="s">
        <v>427</v>
      </c>
      <c r="C27" s="120" t="s">
        <v>133</v>
      </c>
      <c r="D27" s="120" t="s">
        <v>133</v>
      </c>
      <c r="E27" s="120" t="s">
        <v>134</v>
      </c>
      <c r="F27" s="120" t="s">
        <v>133</v>
      </c>
      <c r="G27" s="120" t="s">
        <v>135</v>
      </c>
      <c r="H27" s="120" t="s">
        <v>136</v>
      </c>
      <c r="I27" s="31"/>
    </row>
    <row r="28" spans="2:11" ht="14.25" hidden="1" customHeight="1" thickBot="1" x14ac:dyDescent="0.3">
      <c r="B28" s="16" t="s">
        <v>137</v>
      </c>
      <c r="C28" s="10"/>
      <c r="D28" s="10"/>
      <c r="E28" s="10"/>
      <c r="F28" s="10"/>
      <c r="G28" s="10"/>
    </row>
    <row r="29" spans="2:11" ht="14.25" hidden="1" customHeight="1" x14ac:dyDescent="0.25">
      <c r="B29" s="12" t="s">
        <v>138</v>
      </c>
      <c r="C29" s="32">
        <v>175</v>
      </c>
      <c r="D29" s="32">
        <v>185</v>
      </c>
      <c r="E29" s="32">
        <v>266</v>
      </c>
      <c r="F29" s="32">
        <v>360</v>
      </c>
      <c r="G29" s="32">
        <v>336</v>
      </c>
    </row>
    <row r="30" spans="2:11" ht="14.25" hidden="1" customHeight="1" x14ac:dyDescent="0.25">
      <c r="B30" s="33" t="s">
        <v>139</v>
      </c>
      <c r="C30" s="25">
        <v>1341</v>
      </c>
      <c r="D30" s="25">
        <v>1569</v>
      </c>
      <c r="E30" s="25">
        <v>1676</v>
      </c>
      <c r="F30" s="25">
        <v>1951</v>
      </c>
      <c r="G30" s="25">
        <v>6582</v>
      </c>
    </row>
    <row r="31" spans="2:11" ht="14.25" hidden="1" customHeight="1" x14ac:dyDescent="0.25">
      <c r="B31" s="34"/>
      <c r="C31" s="35"/>
      <c r="D31" s="35"/>
      <c r="E31" s="35"/>
      <c r="F31" s="35"/>
      <c r="G31" s="36"/>
    </row>
    <row r="32" spans="2:11" ht="23.65" hidden="1" customHeight="1" x14ac:dyDescent="0.25">
      <c r="B32" s="272" t="s">
        <v>140</v>
      </c>
      <c r="C32" s="273"/>
      <c r="D32" s="273"/>
      <c r="E32" s="273"/>
      <c r="F32" s="273"/>
    </row>
    <row r="33" spans="2:7" ht="14.25" customHeight="1" x14ac:dyDescent="0.25">
      <c r="B33" s="185" t="s">
        <v>34</v>
      </c>
      <c r="F33" s="36"/>
      <c r="G33" s="36"/>
    </row>
    <row r="34" spans="2:7" ht="14.25" customHeight="1" x14ac:dyDescent="0.25">
      <c r="B34" s="26" t="s">
        <v>141</v>
      </c>
      <c r="F34" s="36"/>
      <c r="G34" s="36"/>
    </row>
    <row r="35" spans="2:7" ht="14.25" customHeight="1" x14ac:dyDescent="0.25">
      <c r="B35" s="26" t="s">
        <v>142</v>
      </c>
    </row>
    <row r="36" spans="2:7" ht="14.25" customHeight="1" x14ac:dyDescent="0.25">
      <c r="B36" s="26" t="s">
        <v>422</v>
      </c>
    </row>
    <row r="37" spans="2:7" ht="14.25" customHeight="1" x14ac:dyDescent="0.25">
      <c r="B37" s="2" t="s">
        <v>143</v>
      </c>
    </row>
    <row r="38" spans="2:7" ht="14.25" customHeight="1" x14ac:dyDescent="0.25">
      <c r="B38" s="2" t="s">
        <v>424</v>
      </c>
    </row>
    <row r="39" spans="2:7" ht="14.25" customHeight="1" x14ac:dyDescent="0.25"/>
    <row r="40" spans="2:7" ht="14.25" customHeight="1" x14ac:dyDescent="0.25">
      <c r="B40" s="266"/>
    </row>
    <row r="41" spans="2:7" ht="14.25" customHeight="1" x14ac:dyDescent="0.25"/>
    <row r="42" spans="2:7" ht="14.25" customHeight="1" x14ac:dyDescent="0.25"/>
    <row r="43" spans="2:7" ht="14.25" customHeight="1" x14ac:dyDescent="0.25"/>
    <row r="44" spans="2:7" ht="14.25" customHeight="1" x14ac:dyDescent="0.25"/>
  </sheetData>
  <sheetProtection algorithmName="SHA-512" hashValue="NSZ8U5ULBZ9H60vLiQCExeu+ykIOJHMeFo08f1qhPTQXcLbGqdxntoXRaBDyJKVAPlAjsR3p1yKuy0SpSMvIOw==" saltValue="T/0ODpL03UwIGv9IoO7yTw==" spinCount="100000" sheet="1" objects="1" scenarios="1"/>
  <mergeCells count="2">
    <mergeCell ref="B32:F32"/>
    <mergeCell ref="B4:F4"/>
  </mergeCells>
  <phoneticPr fontId="9" type="noConversion"/>
  <hyperlinks>
    <hyperlink ref="G3" location="Contents!B3" display="Contents" xr:uid="{F9060B23-200D-44A2-B166-458FDE41BE92}"/>
  </hyperlink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B6089-6056-48DF-AD21-F8B34BAA5EA8}">
  <dimension ref="B1:K40"/>
  <sheetViews>
    <sheetView showGridLines="0" zoomScaleNormal="100" workbookViewId="0">
      <selection activeCell="B5" sqref="B5"/>
    </sheetView>
  </sheetViews>
  <sheetFormatPr defaultColWidth="8.7109375" defaultRowHeight="10.5" x14ac:dyDescent="0.25"/>
  <cols>
    <col min="1" max="1" width="2" style="2" customWidth="1"/>
    <col min="2" max="2" width="28.640625" style="2" customWidth="1"/>
    <col min="3" max="4" width="6.2109375" style="2" customWidth="1"/>
    <col min="5" max="5" width="6.2109375" style="249" customWidth="1"/>
    <col min="6" max="7" width="6.2109375" style="2" customWidth="1"/>
    <col min="8" max="8" width="6.640625" style="2" customWidth="1"/>
    <col min="9" max="16384" width="8.7109375" style="2"/>
  </cols>
  <sheetData>
    <row r="1" spans="2:11" ht="35.15" customHeight="1" x14ac:dyDescent="0.25">
      <c r="B1" s="236"/>
      <c r="F1" s="7"/>
      <c r="K1" s="31"/>
    </row>
    <row r="3" spans="2:11" x14ac:dyDescent="0.25">
      <c r="B3" s="42" t="s">
        <v>9</v>
      </c>
      <c r="C3" s="14"/>
      <c r="D3" s="14"/>
      <c r="E3" s="251"/>
      <c r="G3" s="43" t="s">
        <v>0</v>
      </c>
    </row>
    <row r="4" spans="2:11" ht="20.149999999999999" customHeight="1" x14ac:dyDescent="0.25">
      <c r="B4" s="270" t="s">
        <v>78</v>
      </c>
      <c r="C4" s="274"/>
      <c r="D4" s="274"/>
      <c r="E4" s="274"/>
      <c r="F4" s="274"/>
    </row>
    <row r="5" spans="2:11" ht="12" customHeight="1" x14ac:dyDescent="0.25">
      <c r="E5" s="252"/>
    </row>
    <row r="6" spans="2:11" ht="14.25" customHeight="1" thickBot="1" x14ac:dyDescent="0.3">
      <c r="B6" s="76" t="s">
        <v>144</v>
      </c>
      <c r="C6" s="170" t="s">
        <v>20</v>
      </c>
      <c r="D6" s="170" t="s">
        <v>21</v>
      </c>
      <c r="E6" s="253" t="s">
        <v>22</v>
      </c>
      <c r="F6" s="170" t="s">
        <v>23</v>
      </c>
      <c r="G6" s="170" t="s">
        <v>24</v>
      </c>
      <c r="H6" s="170" t="s">
        <v>25</v>
      </c>
    </row>
    <row r="7" spans="2:11" ht="14.25" customHeight="1" x14ac:dyDescent="0.25">
      <c r="B7" s="109"/>
      <c r="C7" s="110"/>
      <c r="D7" s="110"/>
      <c r="E7" s="264"/>
      <c r="F7" s="110"/>
      <c r="G7" s="110"/>
      <c r="H7" s="110"/>
    </row>
    <row r="8" spans="2:11" ht="14.25" customHeight="1" x14ac:dyDescent="0.25">
      <c r="B8" s="173" t="s">
        <v>145</v>
      </c>
      <c r="C8" s="108"/>
      <c r="D8" s="108"/>
      <c r="E8" s="254"/>
      <c r="F8" s="108"/>
      <c r="G8" s="108"/>
      <c r="H8" s="108"/>
    </row>
    <row r="9" spans="2:11" ht="14.25" customHeight="1" x14ac:dyDescent="0.25">
      <c r="B9" s="56" t="s">
        <v>146</v>
      </c>
      <c r="C9" s="92">
        <v>1622</v>
      </c>
      <c r="D9" s="92">
        <v>1622</v>
      </c>
      <c r="E9" s="118">
        <v>1622</v>
      </c>
      <c r="F9" s="92">
        <v>1622</v>
      </c>
      <c r="G9" s="92">
        <v>1622</v>
      </c>
      <c r="H9" s="92">
        <v>1622</v>
      </c>
    </row>
    <row r="10" spans="2:11" ht="14.25" customHeight="1" x14ac:dyDescent="0.25">
      <c r="B10" s="105" t="s">
        <v>147</v>
      </c>
      <c r="C10" s="91">
        <v>4448</v>
      </c>
      <c r="D10" s="91">
        <v>4448</v>
      </c>
      <c r="E10" s="255">
        <v>4448</v>
      </c>
      <c r="F10" s="91">
        <v>4448</v>
      </c>
      <c r="G10" s="91">
        <v>4448</v>
      </c>
      <c r="H10" s="91">
        <v>4448</v>
      </c>
    </row>
    <row r="11" spans="2:11" ht="14.25" customHeight="1" x14ac:dyDescent="0.25">
      <c r="B11" s="98" t="s">
        <v>148</v>
      </c>
      <c r="C11" s="92">
        <v>248</v>
      </c>
      <c r="D11" s="92">
        <v>248</v>
      </c>
      <c r="E11" s="118">
        <v>248</v>
      </c>
      <c r="F11" s="92">
        <v>248</v>
      </c>
      <c r="G11" s="92">
        <v>248</v>
      </c>
      <c r="H11" s="92">
        <v>248</v>
      </c>
    </row>
    <row r="12" spans="2:11" ht="14.25" customHeight="1" x14ac:dyDescent="0.25">
      <c r="B12" s="98" t="s">
        <v>149</v>
      </c>
      <c r="C12" s="92">
        <v>5440</v>
      </c>
      <c r="D12" s="92">
        <v>5440</v>
      </c>
      <c r="E12" s="118">
        <v>5440</v>
      </c>
      <c r="F12" s="92">
        <v>5440</v>
      </c>
      <c r="G12" s="92">
        <v>5510</v>
      </c>
      <c r="H12" s="92">
        <v>5510</v>
      </c>
    </row>
    <row r="13" spans="2:11" ht="14.25" customHeight="1" x14ac:dyDescent="0.25">
      <c r="B13" s="98" t="s">
        <v>150</v>
      </c>
      <c r="C13" s="92"/>
      <c r="D13" s="92"/>
      <c r="E13" s="118"/>
      <c r="F13" s="92"/>
      <c r="G13" s="92">
        <v>2281</v>
      </c>
      <c r="H13" s="92">
        <v>2281</v>
      </c>
    </row>
    <row r="14" spans="2:11" ht="14.25" customHeight="1" x14ac:dyDescent="0.25">
      <c r="B14" s="98" t="s">
        <v>151</v>
      </c>
      <c r="C14" s="92"/>
      <c r="D14" s="92"/>
      <c r="E14" s="118"/>
      <c r="F14" s="92"/>
      <c r="G14" s="92">
        <v>1910</v>
      </c>
      <c r="H14" s="92">
        <v>1910</v>
      </c>
    </row>
    <row r="15" spans="2:11" ht="14.25" customHeight="1" x14ac:dyDescent="0.25">
      <c r="B15" s="98" t="s">
        <v>88</v>
      </c>
      <c r="C15" s="92">
        <v>30</v>
      </c>
      <c r="D15" s="92">
        <v>30</v>
      </c>
      <c r="E15" s="118">
        <v>30</v>
      </c>
      <c r="F15" s="92">
        <v>70</v>
      </c>
      <c r="G15" s="92">
        <v>70</v>
      </c>
      <c r="H15" s="92">
        <v>70</v>
      </c>
    </row>
    <row r="16" spans="2:11" ht="14.25" customHeight="1" x14ac:dyDescent="0.25">
      <c r="B16" s="141" t="s">
        <v>152</v>
      </c>
      <c r="C16" s="104">
        <v>11788</v>
      </c>
      <c r="D16" s="104">
        <v>11788</v>
      </c>
      <c r="E16" s="256">
        <f>SUM(E9:E15)</f>
        <v>11788</v>
      </c>
      <c r="F16" s="104">
        <f>SUM(F9:F15)</f>
        <v>11828</v>
      </c>
      <c r="G16" s="104">
        <f>SUM(G9:G15)</f>
        <v>16089</v>
      </c>
      <c r="H16" s="104">
        <f>SUM(H9:H15)</f>
        <v>16089</v>
      </c>
    </row>
    <row r="17" spans="2:8" ht="15" customHeight="1" x14ac:dyDescent="0.25">
      <c r="B17" s="68" t="s">
        <v>153</v>
      </c>
      <c r="C17" s="92"/>
      <c r="D17" s="92"/>
      <c r="E17" s="118"/>
      <c r="F17" s="92"/>
      <c r="G17" s="92"/>
      <c r="H17" s="92"/>
    </row>
    <row r="18" spans="2:8" ht="14.5" customHeight="1" x14ac:dyDescent="0.25">
      <c r="B18" s="68" t="s">
        <v>154</v>
      </c>
      <c r="C18" s="91">
        <v>736</v>
      </c>
      <c r="D18" s="91">
        <v>248</v>
      </c>
      <c r="E18" s="255">
        <v>487.5</v>
      </c>
      <c r="F18" s="91">
        <v>536.9</v>
      </c>
      <c r="G18" s="91">
        <v>3970</v>
      </c>
      <c r="H18" s="91">
        <v>2549</v>
      </c>
    </row>
    <row r="19" spans="2:8" ht="13.5" customHeight="1" x14ac:dyDescent="0.25">
      <c r="B19" s="98" t="s">
        <v>155</v>
      </c>
      <c r="C19" s="92">
        <v>237</v>
      </c>
      <c r="D19" s="92">
        <v>365</v>
      </c>
      <c r="E19" s="118">
        <v>312.2</v>
      </c>
      <c r="F19" s="92">
        <v>768.8</v>
      </c>
      <c r="G19" s="92">
        <v>384</v>
      </c>
      <c r="H19" s="92">
        <v>515</v>
      </c>
    </row>
    <row r="20" spans="2:8" ht="14.5" customHeight="1" x14ac:dyDescent="0.25">
      <c r="B20" s="98" t="s">
        <v>156</v>
      </c>
      <c r="C20" s="92">
        <v>1417</v>
      </c>
      <c r="D20" s="92">
        <v>1483</v>
      </c>
      <c r="E20" s="118">
        <v>1928</v>
      </c>
      <c r="F20" s="92">
        <v>1902</v>
      </c>
      <c r="G20" s="92">
        <v>3157</v>
      </c>
      <c r="H20" s="92">
        <v>3267</v>
      </c>
    </row>
    <row r="21" spans="2:8" ht="16.5" customHeight="1" thickBot="1" x14ac:dyDescent="0.3">
      <c r="B21" s="172" t="s">
        <v>152</v>
      </c>
      <c r="C21" s="104">
        <f>SUM(C18:C20)</f>
        <v>2390</v>
      </c>
      <c r="D21" s="104">
        <f>SUM(D18:D20)</f>
        <v>2096</v>
      </c>
      <c r="E21" s="256">
        <f>SUM(E18:E20)</f>
        <v>2727.7</v>
      </c>
      <c r="F21" s="104">
        <f>SUM(F18:F20)</f>
        <v>3207.7</v>
      </c>
      <c r="G21" s="104">
        <v>7510</v>
      </c>
      <c r="H21" s="104">
        <f>SUM(H18:H20)</f>
        <v>6331</v>
      </c>
    </row>
    <row r="22" spans="2:8" ht="18" customHeight="1" x14ac:dyDescent="0.25">
      <c r="B22" s="171" t="s">
        <v>157</v>
      </c>
      <c r="C22" s="97"/>
      <c r="D22" s="97"/>
      <c r="E22" s="257"/>
      <c r="F22" s="97"/>
      <c r="G22" s="97"/>
      <c r="H22" s="97"/>
    </row>
    <row r="23" spans="2:8" ht="17.5" customHeight="1" x14ac:dyDescent="0.25">
      <c r="B23" s="68" t="s">
        <v>158</v>
      </c>
      <c r="C23" s="92">
        <v>3511</v>
      </c>
      <c r="D23" s="92">
        <v>4628</v>
      </c>
      <c r="E23" s="118">
        <v>3913</v>
      </c>
      <c r="F23" s="92">
        <v>3456</v>
      </c>
      <c r="G23" s="92">
        <v>6492</v>
      </c>
      <c r="H23" s="92">
        <v>6498</v>
      </c>
    </row>
    <row r="24" spans="2:8" ht="16" customHeight="1" x14ac:dyDescent="0.25">
      <c r="B24" s="98" t="s">
        <v>159</v>
      </c>
      <c r="C24" s="92">
        <v>2648</v>
      </c>
      <c r="D24" s="92">
        <v>1929</v>
      </c>
      <c r="E24" s="118">
        <v>2293.6999999999998</v>
      </c>
      <c r="F24" s="92">
        <v>2508</v>
      </c>
      <c r="G24" s="92">
        <v>4659</v>
      </c>
      <c r="H24" s="92">
        <v>6366</v>
      </c>
    </row>
    <row r="25" spans="2:8" ht="17.149999999999999" customHeight="1" x14ac:dyDescent="0.25">
      <c r="B25" s="98" t="s">
        <v>88</v>
      </c>
      <c r="C25" s="92">
        <v>423</v>
      </c>
      <c r="D25" s="92">
        <v>627</v>
      </c>
      <c r="E25" s="118">
        <v>1932</v>
      </c>
      <c r="F25" s="92">
        <v>893</v>
      </c>
      <c r="G25" s="92">
        <v>688</v>
      </c>
      <c r="H25" s="92">
        <v>221</v>
      </c>
    </row>
    <row r="26" spans="2:8" ht="16" customHeight="1" x14ac:dyDescent="0.25">
      <c r="B26" s="98" t="s">
        <v>152</v>
      </c>
      <c r="C26" s="104">
        <f t="shared" ref="C26:H26" si="0">SUM(C23:C25)</f>
        <v>6582</v>
      </c>
      <c r="D26" s="104">
        <f t="shared" si="0"/>
        <v>7184</v>
      </c>
      <c r="E26" s="256">
        <f t="shared" si="0"/>
        <v>8138.7</v>
      </c>
      <c r="F26" s="104">
        <f t="shared" si="0"/>
        <v>6857</v>
      </c>
      <c r="G26" s="104">
        <f t="shared" si="0"/>
        <v>11839</v>
      </c>
      <c r="H26" s="104">
        <f t="shared" si="0"/>
        <v>13085</v>
      </c>
    </row>
    <row r="27" spans="2:8" ht="15" customHeight="1" x14ac:dyDescent="0.25">
      <c r="B27" s="98" t="s">
        <v>160</v>
      </c>
      <c r="C27" s="92">
        <v>2458</v>
      </c>
      <c r="D27" s="92">
        <v>3240</v>
      </c>
      <c r="E27" s="118">
        <v>2823.7</v>
      </c>
      <c r="F27" s="92">
        <v>2433</v>
      </c>
      <c r="G27" s="92">
        <v>2044</v>
      </c>
      <c r="H27" s="92">
        <v>2016</v>
      </c>
    </row>
    <row r="28" spans="2:8" ht="15" customHeight="1" x14ac:dyDescent="0.25">
      <c r="B28" s="98" t="s">
        <v>161</v>
      </c>
      <c r="C28" s="50">
        <f>C27/C26*100</f>
        <v>37.344272257672436</v>
      </c>
      <c r="D28" s="50">
        <f>D27/D26*100</f>
        <v>45.100222717149222</v>
      </c>
      <c r="E28" s="258">
        <v>34.694730116603402</v>
      </c>
      <c r="F28" s="50">
        <v>35</v>
      </c>
      <c r="G28" s="50">
        <v>17</v>
      </c>
      <c r="H28" s="50">
        <v>15</v>
      </c>
    </row>
    <row r="29" spans="2:8" ht="16.5" customHeight="1" x14ac:dyDescent="0.25">
      <c r="B29" s="175" t="s">
        <v>162</v>
      </c>
      <c r="C29" s="49"/>
      <c r="D29" s="48"/>
      <c r="E29" s="259"/>
      <c r="F29" s="48"/>
      <c r="G29" s="48"/>
      <c r="H29" s="48"/>
    </row>
    <row r="30" spans="2:8" ht="16" customHeight="1" x14ac:dyDescent="0.25">
      <c r="B30" s="68" t="s">
        <v>163</v>
      </c>
      <c r="C30" s="49"/>
      <c r="D30" s="48"/>
      <c r="E30" s="259"/>
      <c r="F30" s="48"/>
      <c r="G30" s="48"/>
      <c r="H30" s="48"/>
    </row>
    <row r="31" spans="2:8" ht="15" customHeight="1" x14ac:dyDescent="0.25">
      <c r="B31" s="68" t="s">
        <v>164</v>
      </c>
      <c r="C31" s="92">
        <v>541</v>
      </c>
      <c r="D31" s="92">
        <v>736</v>
      </c>
      <c r="E31" s="118">
        <v>488</v>
      </c>
      <c r="F31" s="92">
        <v>537</v>
      </c>
      <c r="G31" s="92">
        <v>3970</v>
      </c>
      <c r="H31" s="92">
        <v>2549</v>
      </c>
    </row>
    <row r="32" spans="2:8" ht="15" customHeight="1" x14ac:dyDescent="0.25">
      <c r="B32" s="68" t="s">
        <v>165</v>
      </c>
      <c r="C32" s="92">
        <v>5050</v>
      </c>
      <c r="D32" s="92">
        <v>8344</v>
      </c>
      <c r="E32" s="118">
        <v>7473</v>
      </c>
      <c r="F32" s="92">
        <v>3701</v>
      </c>
      <c r="G32" s="92">
        <v>19175</v>
      </c>
      <c r="H32" s="92">
        <v>22770</v>
      </c>
    </row>
    <row r="33" spans="2:8" ht="15" customHeight="1" x14ac:dyDescent="0.25">
      <c r="B33" s="68" t="s">
        <v>166</v>
      </c>
      <c r="C33" s="92">
        <v>479</v>
      </c>
      <c r="D33" s="92">
        <v>237</v>
      </c>
      <c r="E33" s="118">
        <v>312</v>
      </c>
      <c r="F33" s="92">
        <f>F19</f>
        <v>768.8</v>
      </c>
      <c r="G33" s="92">
        <f>G19</f>
        <v>384</v>
      </c>
      <c r="H33" s="92">
        <v>515</v>
      </c>
    </row>
    <row r="34" spans="2:8" ht="16.5" customHeight="1" x14ac:dyDescent="0.25">
      <c r="B34" s="174" t="s">
        <v>167</v>
      </c>
      <c r="C34" s="81" t="s">
        <v>98</v>
      </c>
      <c r="D34" s="81" t="s">
        <v>98</v>
      </c>
      <c r="E34" s="260" t="s">
        <v>98</v>
      </c>
      <c r="F34" s="81" t="s">
        <v>98</v>
      </c>
      <c r="G34" s="211">
        <v>130</v>
      </c>
      <c r="H34" s="211">
        <v>2782</v>
      </c>
    </row>
    <row r="35" spans="2:8" ht="16" customHeight="1" x14ac:dyDescent="0.25">
      <c r="B35" s="175" t="s">
        <v>152</v>
      </c>
      <c r="C35" s="104">
        <f>SUM(C30:C33)</f>
        <v>6070</v>
      </c>
      <c r="D35" s="104">
        <f>SUM(D30:D33)</f>
        <v>9317</v>
      </c>
      <c r="E35" s="256">
        <f>SUM(E30:E33)</f>
        <v>8273</v>
      </c>
      <c r="F35" s="212">
        <f>SUM(F30:F34)</f>
        <v>5006.8</v>
      </c>
      <c r="G35" s="212">
        <f>SUM(G30:G34)</f>
        <v>23659</v>
      </c>
      <c r="H35" s="212">
        <f>SUM(H30:H34)</f>
        <v>28616</v>
      </c>
    </row>
    <row r="36" spans="2:8" ht="17.149999999999999" customHeight="1" thickBot="1" x14ac:dyDescent="0.3">
      <c r="B36" s="94" t="s">
        <v>168</v>
      </c>
      <c r="C36" s="95">
        <v>60</v>
      </c>
      <c r="D36" s="95">
        <v>55</v>
      </c>
      <c r="E36" s="261">
        <v>56</v>
      </c>
      <c r="F36" s="96">
        <v>113</v>
      </c>
      <c r="G36" s="198" t="s">
        <v>98</v>
      </c>
      <c r="H36" s="198">
        <v>0</v>
      </c>
    </row>
    <row r="37" spans="2:8" x14ac:dyDescent="0.25">
      <c r="B37" s="11"/>
      <c r="C37" s="35"/>
      <c r="D37" s="35"/>
      <c r="E37" s="262"/>
      <c r="F37" s="214"/>
      <c r="G37" s="215"/>
      <c r="H37" s="215"/>
    </row>
    <row r="38" spans="2:8" x14ac:dyDescent="0.25">
      <c r="B38" s="4" t="s">
        <v>34</v>
      </c>
      <c r="G38" s="30"/>
    </row>
    <row r="39" spans="2:8" x14ac:dyDescent="0.25">
      <c r="B39" s="26" t="s">
        <v>428</v>
      </c>
    </row>
    <row r="40" spans="2:8" s="249" customFormat="1" x14ac:dyDescent="0.25">
      <c r="B40" s="263" t="s">
        <v>425</v>
      </c>
    </row>
  </sheetData>
  <sheetProtection algorithmName="SHA-512" hashValue="y6tnluiqqBEV6Pwxw6knAr+MA9eZptioU+ee4qpwUT4fm5no6CcAW6V8ytrbjEOFZN4LHl3RUTrAWUR6WueGFA==" saltValue="Ssj2Q03oIV+pm8chXhBIKw==" spinCount="100000" sheet="1" objects="1" scenarios="1"/>
  <mergeCells count="1">
    <mergeCell ref="B4:F4"/>
  </mergeCells>
  <phoneticPr fontId="9" type="noConversion"/>
  <hyperlinks>
    <hyperlink ref="G3" location="Contents!B3" display="Contents" xr:uid="{63B3E414-4F29-4294-8D8A-3FC944412BFF}"/>
  </hyperlink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C5F0-FE65-486B-A37F-E6AD6A958A2F}">
  <sheetPr>
    <pageSetUpPr fitToPage="1"/>
  </sheetPr>
  <dimension ref="B1:H57"/>
  <sheetViews>
    <sheetView showGridLines="0" workbookViewId="0">
      <selection activeCell="F10" sqref="F10"/>
    </sheetView>
  </sheetViews>
  <sheetFormatPr defaultColWidth="9.2109375" defaultRowHeight="14.5" x14ac:dyDescent="0.35"/>
  <cols>
    <col min="1" max="1" width="2" style="6" customWidth="1"/>
    <col min="2" max="2" width="33.7109375" style="6" customWidth="1"/>
    <col min="3" max="7" width="20.640625" style="6" customWidth="1"/>
    <col min="8" max="8" width="15.5" style="6" customWidth="1"/>
    <col min="9" max="16384" width="9.2109375" style="6"/>
  </cols>
  <sheetData>
    <row r="1" spans="2:8" ht="35.25" customHeight="1" x14ac:dyDescent="0.35"/>
    <row r="3" spans="2:8" ht="15.5" x14ac:dyDescent="0.35">
      <c r="B3" s="225" t="s">
        <v>169</v>
      </c>
      <c r="G3" s="43" t="s">
        <v>0</v>
      </c>
    </row>
    <row r="4" spans="2:8" x14ac:dyDescent="0.35">
      <c r="B4" s="270"/>
      <c r="C4" s="271"/>
      <c r="D4" s="271"/>
      <c r="E4" s="271"/>
      <c r="F4" s="271"/>
    </row>
    <row r="5" spans="2:8" ht="15.5" x14ac:dyDescent="0.35">
      <c r="C5" s="225"/>
      <c r="D5" s="225"/>
      <c r="E5" s="225"/>
      <c r="F5" s="225"/>
      <c r="G5" s="225"/>
      <c r="H5" s="225"/>
    </row>
    <row r="6" spans="2:8" x14ac:dyDescent="0.35">
      <c r="B6" s="205" t="s">
        <v>170</v>
      </c>
      <c r="C6" s="206" t="s">
        <v>171</v>
      </c>
      <c r="D6" s="207" t="s">
        <v>172</v>
      </c>
      <c r="E6" s="207" t="s">
        <v>173</v>
      </c>
      <c r="F6" s="207" t="s">
        <v>174</v>
      </c>
      <c r="G6" s="207" t="s">
        <v>175</v>
      </c>
      <c r="H6" s="207" t="s">
        <v>176</v>
      </c>
    </row>
    <row r="7" spans="2:8" x14ac:dyDescent="0.35">
      <c r="B7" s="178" t="s">
        <v>177</v>
      </c>
      <c r="C7" s="202" t="s">
        <v>178</v>
      </c>
      <c r="D7" s="203" t="s">
        <v>179</v>
      </c>
      <c r="E7" s="203" t="s">
        <v>180</v>
      </c>
      <c r="F7" s="203" t="s">
        <v>181</v>
      </c>
      <c r="G7" s="179" t="s">
        <v>182</v>
      </c>
      <c r="H7" s="179" t="s">
        <v>183</v>
      </c>
    </row>
    <row r="8" spans="2:8" x14ac:dyDescent="0.35">
      <c r="B8" s="178" t="s">
        <v>184</v>
      </c>
      <c r="C8" s="202" t="s">
        <v>185</v>
      </c>
      <c r="D8" s="203" t="s">
        <v>186</v>
      </c>
      <c r="E8" s="203" t="s">
        <v>187</v>
      </c>
      <c r="F8" s="203" t="s">
        <v>187</v>
      </c>
      <c r="G8" s="179" t="s">
        <v>188</v>
      </c>
      <c r="H8" s="179" t="s">
        <v>187</v>
      </c>
    </row>
    <row r="9" spans="2:8" x14ac:dyDescent="0.35">
      <c r="B9" s="180" t="s">
        <v>189</v>
      </c>
      <c r="C9" s="188">
        <v>1973</v>
      </c>
      <c r="D9" s="189">
        <v>1969</v>
      </c>
      <c r="E9" s="189">
        <v>1993</v>
      </c>
      <c r="F9" s="189">
        <v>2002</v>
      </c>
      <c r="G9" s="181">
        <v>2023</v>
      </c>
      <c r="H9" s="181" t="s">
        <v>190</v>
      </c>
    </row>
    <row r="10" spans="2:8" ht="30.65" customHeight="1" x14ac:dyDescent="0.35">
      <c r="B10" s="180" t="s">
        <v>191</v>
      </c>
      <c r="C10" s="188" t="s">
        <v>192</v>
      </c>
      <c r="D10" s="189" t="s">
        <v>193</v>
      </c>
      <c r="E10" s="189" t="s">
        <v>192</v>
      </c>
      <c r="F10" s="189" t="s">
        <v>194</v>
      </c>
      <c r="G10" s="181" t="s">
        <v>194</v>
      </c>
      <c r="H10" s="181" t="s">
        <v>192</v>
      </c>
    </row>
    <row r="11" spans="2:8" ht="21" customHeight="1" x14ac:dyDescent="0.35">
      <c r="B11" s="180" t="s">
        <v>195</v>
      </c>
      <c r="C11" s="190">
        <v>4</v>
      </c>
      <c r="D11" s="192">
        <v>26</v>
      </c>
      <c r="E11" s="192">
        <v>6</v>
      </c>
      <c r="F11" s="192">
        <v>5</v>
      </c>
      <c r="G11" s="182">
        <f>1.71+1.18</f>
        <v>2.8899999999999997</v>
      </c>
      <c r="H11" s="182">
        <v>6.7000000000000004E-2</v>
      </c>
    </row>
    <row r="12" spans="2:8" ht="23.25" customHeight="1" x14ac:dyDescent="0.35">
      <c r="B12" s="180" t="s">
        <v>196</v>
      </c>
      <c r="C12" s="190">
        <v>4</v>
      </c>
      <c r="D12" s="192">
        <v>26</v>
      </c>
      <c r="E12" s="192">
        <v>6</v>
      </c>
      <c r="F12" s="192">
        <v>5</v>
      </c>
      <c r="G12" s="182">
        <v>14.6</v>
      </c>
      <c r="H12" s="182">
        <v>6.7000000000000004E-2</v>
      </c>
    </row>
    <row r="13" spans="2:8" x14ac:dyDescent="0.35">
      <c r="B13" s="180" t="s">
        <v>197</v>
      </c>
      <c r="C13" s="191">
        <v>8</v>
      </c>
      <c r="D13" s="193">
        <v>30</v>
      </c>
      <c r="E13" s="193">
        <v>9</v>
      </c>
      <c r="F13" s="193">
        <v>0</v>
      </c>
      <c r="G13" s="183">
        <v>0</v>
      </c>
      <c r="H13" s="183">
        <v>5.5</v>
      </c>
    </row>
    <row r="14" spans="2:8" ht="27.5" x14ac:dyDescent="0.35">
      <c r="B14" s="180" t="s">
        <v>198</v>
      </c>
      <c r="C14" s="190">
        <v>4</v>
      </c>
      <c r="D14" s="192">
        <v>27</v>
      </c>
      <c r="E14" s="192">
        <v>6</v>
      </c>
      <c r="F14" s="192">
        <v>5</v>
      </c>
      <c r="G14" s="183">
        <v>4.2</v>
      </c>
      <c r="H14" s="183">
        <v>6.7000000000000004E-2</v>
      </c>
    </row>
    <row r="15" spans="2:8" ht="26" x14ac:dyDescent="0.35">
      <c r="B15" s="180" t="s">
        <v>199</v>
      </c>
      <c r="C15" s="191" t="s">
        <v>200</v>
      </c>
      <c r="D15" s="193" t="s">
        <v>200</v>
      </c>
      <c r="E15" s="193" t="s">
        <v>200</v>
      </c>
      <c r="F15" s="193" t="s">
        <v>200</v>
      </c>
      <c r="G15" s="183" t="s">
        <v>200</v>
      </c>
      <c r="H15" s="183" t="s">
        <v>200</v>
      </c>
    </row>
    <row r="16" spans="2:8" x14ac:dyDescent="0.35">
      <c r="B16" s="180" t="s">
        <v>201</v>
      </c>
      <c r="C16" s="191" t="s">
        <v>202</v>
      </c>
      <c r="D16" s="193" t="s">
        <v>203</v>
      </c>
      <c r="E16" s="193" t="s">
        <v>202</v>
      </c>
      <c r="F16" s="193" t="s">
        <v>202</v>
      </c>
      <c r="G16" s="183" t="s">
        <v>204</v>
      </c>
      <c r="H16" s="278" t="s">
        <v>205</v>
      </c>
    </row>
    <row r="17" spans="2:8" ht="45.65" customHeight="1" x14ac:dyDescent="0.35">
      <c r="B17" s="180"/>
      <c r="C17" s="191" t="s">
        <v>206</v>
      </c>
      <c r="D17" s="193" t="s">
        <v>207</v>
      </c>
      <c r="E17" s="193" t="s">
        <v>208</v>
      </c>
      <c r="F17" s="193" t="s">
        <v>209</v>
      </c>
      <c r="G17" s="183" t="s">
        <v>210</v>
      </c>
      <c r="H17" s="279"/>
    </row>
    <row r="18" spans="2:8" x14ac:dyDescent="0.35">
      <c r="B18" s="180" t="s">
        <v>211</v>
      </c>
      <c r="C18" s="191" t="s">
        <v>212</v>
      </c>
      <c r="D18" s="193" t="s">
        <v>212</v>
      </c>
      <c r="E18" s="193" t="s">
        <v>212</v>
      </c>
      <c r="F18" s="193" t="s">
        <v>212</v>
      </c>
      <c r="G18" s="183" t="s">
        <v>212</v>
      </c>
      <c r="H18" s="279"/>
    </row>
    <row r="19" spans="2:8" ht="26" x14ac:dyDescent="0.35">
      <c r="B19" s="180" t="s">
        <v>213</v>
      </c>
      <c r="C19" s="191" t="s">
        <v>214</v>
      </c>
      <c r="D19" s="193" t="s">
        <v>215</v>
      </c>
      <c r="E19" s="193" t="s">
        <v>216</v>
      </c>
      <c r="F19" s="193" t="s">
        <v>217</v>
      </c>
      <c r="G19" s="183" t="s">
        <v>218</v>
      </c>
      <c r="H19" s="279"/>
    </row>
    <row r="20" spans="2:8" ht="40.5" x14ac:dyDescent="0.35">
      <c r="B20" s="180" t="s">
        <v>219</v>
      </c>
      <c r="C20" s="191" t="s">
        <v>220</v>
      </c>
      <c r="D20" s="193" t="s">
        <v>220</v>
      </c>
      <c r="E20" s="193" t="s">
        <v>220</v>
      </c>
      <c r="F20" s="193" t="s">
        <v>221</v>
      </c>
      <c r="G20" s="183" t="s">
        <v>220</v>
      </c>
      <c r="H20" s="280"/>
    </row>
    <row r="21" spans="2:8" x14ac:dyDescent="0.35">
      <c r="B21" s="180" t="s">
        <v>222</v>
      </c>
      <c r="C21" s="190" t="s">
        <v>223</v>
      </c>
      <c r="D21" s="190" t="s">
        <v>223</v>
      </c>
      <c r="E21" s="190" t="s">
        <v>223</v>
      </c>
      <c r="F21" s="190" t="s">
        <v>223</v>
      </c>
      <c r="G21" s="190" t="s">
        <v>223</v>
      </c>
      <c r="H21" s="190" t="s">
        <v>223</v>
      </c>
    </row>
    <row r="22" spans="2:8" ht="39" x14ac:dyDescent="0.35">
      <c r="B22" s="180" t="s">
        <v>224</v>
      </c>
      <c r="C22" s="190" t="s">
        <v>225</v>
      </c>
      <c r="D22" s="192" t="s">
        <v>225</v>
      </c>
      <c r="E22" s="192" t="s">
        <v>225</v>
      </c>
      <c r="F22" s="192" t="s">
        <v>225</v>
      </c>
      <c r="G22" s="182" t="s">
        <v>225</v>
      </c>
      <c r="H22" s="182" t="s">
        <v>225</v>
      </c>
    </row>
    <row r="23" spans="2:8" ht="39" x14ac:dyDescent="0.35">
      <c r="B23" s="180" t="s">
        <v>226</v>
      </c>
      <c r="C23" s="190" t="s">
        <v>200</v>
      </c>
      <c r="D23" s="192" t="s">
        <v>200</v>
      </c>
      <c r="E23" s="192" t="s">
        <v>200</v>
      </c>
      <c r="F23" s="192" t="s">
        <v>200</v>
      </c>
      <c r="G23" s="182" t="s">
        <v>200</v>
      </c>
      <c r="H23" s="182" t="s">
        <v>200</v>
      </c>
    </row>
    <row r="24" spans="2:8" ht="26" x14ac:dyDescent="0.35">
      <c r="B24" s="180" t="s">
        <v>227</v>
      </c>
      <c r="C24" s="190" t="s">
        <v>225</v>
      </c>
      <c r="D24" s="192" t="s">
        <v>200</v>
      </c>
      <c r="E24" s="192" t="s">
        <v>200</v>
      </c>
      <c r="F24" s="192" t="s">
        <v>200</v>
      </c>
      <c r="G24" s="182" t="s">
        <v>200</v>
      </c>
      <c r="H24" s="182" t="s">
        <v>200</v>
      </c>
    </row>
    <row r="25" spans="2:8" x14ac:dyDescent="0.35">
      <c r="B25" s="180" t="s">
        <v>228</v>
      </c>
      <c r="C25" s="190">
        <v>2023</v>
      </c>
      <c r="D25" s="192">
        <v>2023</v>
      </c>
      <c r="E25" s="192">
        <v>2023</v>
      </c>
      <c r="F25" s="192">
        <v>2023</v>
      </c>
      <c r="G25" s="182">
        <v>2023</v>
      </c>
      <c r="H25" s="281" t="s">
        <v>205</v>
      </c>
    </row>
    <row r="26" spans="2:8" ht="65" x14ac:dyDescent="0.35">
      <c r="B26" s="180" t="s">
        <v>229</v>
      </c>
      <c r="C26" s="190" t="s">
        <v>230</v>
      </c>
      <c r="D26" s="192" t="s">
        <v>231</v>
      </c>
      <c r="E26" s="192" t="s">
        <v>232</v>
      </c>
      <c r="F26" s="192" t="s">
        <v>233</v>
      </c>
      <c r="G26" s="182" t="s">
        <v>234</v>
      </c>
      <c r="H26" s="282"/>
    </row>
    <row r="27" spans="2:8" ht="39" x14ac:dyDescent="0.35">
      <c r="B27" s="180" t="s">
        <v>235</v>
      </c>
      <c r="C27" s="190" t="s">
        <v>236</v>
      </c>
      <c r="D27" s="192" t="s">
        <v>237</v>
      </c>
      <c r="E27" s="192" t="s">
        <v>238</v>
      </c>
      <c r="F27" s="192" t="s">
        <v>239</v>
      </c>
      <c r="G27" s="182" t="s">
        <v>240</v>
      </c>
      <c r="H27" s="282"/>
    </row>
    <row r="28" spans="2:8" ht="65" x14ac:dyDescent="0.35">
      <c r="B28" s="184" t="s">
        <v>241</v>
      </c>
      <c r="C28" s="190" t="s">
        <v>242</v>
      </c>
      <c r="D28" s="192" t="s">
        <v>243</v>
      </c>
      <c r="E28" s="192" t="s">
        <v>244</v>
      </c>
      <c r="F28" s="192" t="s">
        <v>245</v>
      </c>
      <c r="G28" s="182" t="s">
        <v>246</v>
      </c>
      <c r="H28" s="282"/>
    </row>
    <row r="29" spans="2:8" ht="26" x14ac:dyDescent="0.35">
      <c r="B29" s="184" t="s">
        <v>247</v>
      </c>
      <c r="C29" s="190" t="s">
        <v>248</v>
      </c>
      <c r="D29" s="192" t="s">
        <v>248</v>
      </c>
      <c r="E29" s="192" t="s">
        <v>249</v>
      </c>
      <c r="F29" s="192" t="s">
        <v>250</v>
      </c>
      <c r="G29" s="182" t="s">
        <v>251</v>
      </c>
      <c r="H29" s="283"/>
    </row>
    <row r="30" spans="2:8" x14ac:dyDescent="0.35">
      <c r="B30" s="204" t="s">
        <v>252</v>
      </c>
      <c r="C30" s="208"/>
      <c r="D30" s="208"/>
      <c r="E30" s="208"/>
      <c r="F30" s="208"/>
      <c r="G30" s="208"/>
      <c r="H30" s="208"/>
    </row>
    <row r="31" spans="2:8" ht="33" customHeight="1" x14ac:dyDescent="0.35">
      <c r="B31" s="277" t="s">
        <v>253</v>
      </c>
      <c r="C31" s="277"/>
      <c r="D31" s="277"/>
      <c r="E31" s="277"/>
      <c r="F31" s="277"/>
      <c r="G31" s="277"/>
    </row>
    <row r="32" spans="2:8" ht="15" thickBot="1" x14ac:dyDescent="0.4"/>
    <row r="33" spans="2:4" ht="15" thickBot="1" x14ac:dyDescent="0.4">
      <c r="B33" s="178"/>
      <c r="C33" s="275" t="s">
        <v>254</v>
      </c>
      <c r="D33" s="275"/>
    </row>
    <row r="34" spans="2:4" ht="15" thickBot="1" x14ac:dyDescent="0.4">
      <c r="B34" s="176" t="s">
        <v>254</v>
      </c>
      <c r="C34" s="177" t="s">
        <v>255</v>
      </c>
      <c r="D34" s="177" t="s">
        <v>256</v>
      </c>
    </row>
    <row r="35" spans="2:4" x14ac:dyDescent="0.35">
      <c r="B35" s="184" t="s">
        <v>177</v>
      </c>
      <c r="C35" s="187" t="s">
        <v>257</v>
      </c>
      <c r="D35" s="181" t="s">
        <v>258</v>
      </c>
    </row>
    <row r="36" spans="2:4" ht="17.149999999999999" customHeight="1" x14ac:dyDescent="0.35">
      <c r="B36" s="184" t="s">
        <v>184</v>
      </c>
      <c r="C36" s="188" t="s">
        <v>187</v>
      </c>
      <c r="D36" s="181" t="s">
        <v>188</v>
      </c>
    </row>
    <row r="37" spans="2:4" ht="18.649999999999999" customHeight="1" x14ac:dyDescent="0.35">
      <c r="B37" s="184" t="s">
        <v>189</v>
      </c>
      <c r="C37" s="188">
        <v>2003</v>
      </c>
      <c r="D37" s="181">
        <v>2003</v>
      </c>
    </row>
    <row r="38" spans="2:4" x14ac:dyDescent="0.35">
      <c r="B38" s="184" t="s">
        <v>191</v>
      </c>
      <c r="C38" s="188" t="s">
        <v>259</v>
      </c>
      <c r="D38" s="181" t="s">
        <v>259</v>
      </c>
    </row>
    <row r="39" spans="2:4" ht="19" customHeight="1" x14ac:dyDescent="0.35">
      <c r="B39" s="184" t="s">
        <v>260</v>
      </c>
      <c r="C39" s="190">
        <v>0.14599999999999999</v>
      </c>
      <c r="D39" s="182">
        <v>0.115</v>
      </c>
    </row>
    <row r="40" spans="2:4" ht="21.65" customHeight="1" x14ac:dyDescent="0.35">
      <c r="B40" s="184" t="s">
        <v>261</v>
      </c>
      <c r="C40" s="190">
        <v>0.13200000000000001</v>
      </c>
      <c r="D40" s="182">
        <v>0.188</v>
      </c>
    </row>
    <row r="41" spans="2:4" ht="23.15" customHeight="1" x14ac:dyDescent="0.35">
      <c r="B41" s="184" t="s">
        <v>262</v>
      </c>
      <c r="C41" s="190">
        <v>4</v>
      </c>
      <c r="D41" s="182">
        <v>4</v>
      </c>
    </row>
    <row r="42" spans="2:4" ht="27.5" x14ac:dyDescent="0.35">
      <c r="B42" s="180" t="s">
        <v>263</v>
      </c>
      <c r="C42" s="190">
        <v>7.2999999999999995E-2</v>
      </c>
      <c r="D42" s="182" t="s">
        <v>264</v>
      </c>
    </row>
    <row r="43" spans="2:4" ht="26" x14ac:dyDescent="0.35">
      <c r="B43" s="180" t="s">
        <v>199</v>
      </c>
      <c r="C43" s="190" t="s">
        <v>265</v>
      </c>
      <c r="D43" s="182" t="s">
        <v>265</v>
      </c>
    </row>
    <row r="44" spans="2:4" x14ac:dyDescent="0.35">
      <c r="B44" s="184" t="s">
        <v>266</v>
      </c>
      <c r="C44" s="190" t="s">
        <v>204</v>
      </c>
      <c r="D44" s="182" t="s">
        <v>204</v>
      </c>
    </row>
    <row r="45" spans="2:4" ht="95.5" customHeight="1" x14ac:dyDescent="0.35">
      <c r="B45" s="184"/>
      <c r="C45" s="190" t="s">
        <v>267</v>
      </c>
      <c r="D45" s="182" t="s">
        <v>267</v>
      </c>
    </row>
    <row r="46" spans="2:4" x14ac:dyDescent="0.35">
      <c r="B46" s="184" t="s">
        <v>211</v>
      </c>
      <c r="C46" s="190" t="s">
        <v>268</v>
      </c>
      <c r="D46" s="182" t="s">
        <v>268</v>
      </c>
    </row>
    <row r="47" spans="2:4" ht="26" x14ac:dyDescent="0.35">
      <c r="B47" s="180" t="s">
        <v>213</v>
      </c>
      <c r="C47" s="190" t="s">
        <v>269</v>
      </c>
      <c r="D47" s="182" t="s">
        <v>269</v>
      </c>
    </row>
    <row r="48" spans="2:4" x14ac:dyDescent="0.35">
      <c r="B48" s="184" t="s">
        <v>219</v>
      </c>
      <c r="C48" s="190" t="s">
        <v>270</v>
      </c>
      <c r="D48" s="182" t="s">
        <v>270</v>
      </c>
    </row>
    <row r="49" spans="2:4" ht="26" x14ac:dyDescent="0.35">
      <c r="B49" s="180" t="s">
        <v>271</v>
      </c>
      <c r="C49" s="190" t="s">
        <v>272</v>
      </c>
      <c r="D49" s="182" t="s">
        <v>272</v>
      </c>
    </row>
    <row r="50" spans="2:4" ht="39" x14ac:dyDescent="0.35">
      <c r="B50" s="180" t="s">
        <v>273</v>
      </c>
      <c r="C50" s="190" t="s">
        <v>225</v>
      </c>
      <c r="D50" s="182" t="s">
        <v>225</v>
      </c>
    </row>
    <row r="51" spans="2:4" ht="73.5" customHeight="1" x14ac:dyDescent="0.35">
      <c r="B51" s="180" t="s">
        <v>226</v>
      </c>
      <c r="C51" s="190" t="s">
        <v>274</v>
      </c>
      <c r="D51" s="182" t="s">
        <v>274</v>
      </c>
    </row>
    <row r="52" spans="2:4" ht="26" x14ac:dyDescent="0.35">
      <c r="B52" s="180" t="s">
        <v>227</v>
      </c>
      <c r="C52" s="190" t="s">
        <v>275</v>
      </c>
      <c r="D52" s="182" t="s">
        <v>275</v>
      </c>
    </row>
    <row r="53" spans="2:4" ht="46.5" customHeight="1" x14ac:dyDescent="0.35">
      <c r="B53" s="184" t="s">
        <v>229</v>
      </c>
      <c r="C53" s="276" t="s">
        <v>276</v>
      </c>
      <c r="D53" s="276"/>
    </row>
    <row r="54" spans="2:4" ht="26" x14ac:dyDescent="0.35">
      <c r="B54" s="184" t="s">
        <v>277</v>
      </c>
      <c r="C54" s="190" t="s">
        <v>278</v>
      </c>
      <c r="D54" s="182" t="s">
        <v>278</v>
      </c>
    </row>
    <row r="56" spans="2:4" x14ac:dyDescent="0.35">
      <c r="B56" s="204" t="s">
        <v>252</v>
      </c>
    </row>
    <row r="57" spans="2:4" x14ac:dyDescent="0.35">
      <c r="B57" s="26" t="s">
        <v>279</v>
      </c>
    </row>
  </sheetData>
  <sheetProtection algorithmName="SHA-512" hashValue="i1g78WAahI5R/bQIMbBapHbQUbq7Lu4enuRugUp8VX8t1aLzvUoasUiK3fmFyBVBSiaUosNZXAsY2o0OkZkqsQ==" saltValue="In/+AVnujMFk60Rsyfbq/A==" spinCount="100000" sheet="1" objects="1" scenarios="1"/>
  <mergeCells count="6">
    <mergeCell ref="B4:F4"/>
    <mergeCell ref="C33:D33"/>
    <mergeCell ref="C53:D53"/>
    <mergeCell ref="B31:G31"/>
    <mergeCell ref="H16:H20"/>
    <mergeCell ref="H25:H29"/>
  </mergeCells>
  <hyperlinks>
    <hyperlink ref="G3" location="Contents!B3" display="Contents" xr:uid="{C8131934-A5DA-4DB2-B9AA-F8395F7DC476}"/>
  </hyperlinks>
  <pageMargins left="0.25" right="0.25" top="0.75" bottom="0.75" header="0.3" footer="0.3"/>
  <pageSetup paperSize="9" scale="6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24A87-52A8-488D-9731-71FA0CE93897}">
  <dimension ref="B1:K35"/>
  <sheetViews>
    <sheetView showGridLines="0" zoomScaleNormal="100" workbookViewId="0">
      <selection activeCell="L14" sqref="L14"/>
    </sheetView>
  </sheetViews>
  <sheetFormatPr defaultColWidth="8.7109375" defaultRowHeight="10.5" x14ac:dyDescent="0.25"/>
  <cols>
    <col min="1" max="1" width="2" style="2" customWidth="1"/>
    <col min="2" max="2" width="28.640625" style="2" customWidth="1"/>
    <col min="3" max="7" width="6.2109375" style="2" customWidth="1"/>
    <col min="8" max="8" width="7.2109375" style="2" customWidth="1"/>
    <col min="9" max="16384" width="8.7109375" style="2"/>
  </cols>
  <sheetData>
    <row r="1" spans="2:11" s="6" customFormat="1" ht="35.25" customHeight="1" x14ac:dyDescent="0.35">
      <c r="B1" s="13"/>
      <c r="F1" s="7"/>
      <c r="K1" s="8"/>
    </row>
    <row r="2" spans="2:11" s="6" customFormat="1" ht="14.5" x14ac:dyDescent="0.35"/>
    <row r="3" spans="2:11" s="6" customFormat="1" ht="15.5" x14ac:dyDescent="0.35">
      <c r="B3" s="41" t="s">
        <v>280</v>
      </c>
      <c r="G3" s="43" t="s">
        <v>0</v>
      </c>
    </row>
    <row r="4" spans="2:11" ht="20.149999999999999" customHeight="1" x14ac:dyDescent="0.25">
      <c r="B4" s="270" t="s">
        <v>78</v>
      </c>
      <c r="C4" s="271"/>
      <c r="D4" s="271"/>
      <c r="E4" s="271"/>
      <c r="F4" s="271"/>
      <c r="G4" s="27"/>
      <c r="H4" s="27"/>
    </row>
    <row r="5" spans="2:11" ht="14.15" customHeight="1" thickBot="1" x14ac:dyDescent="0.3">
      <c r="B5" s="77" t="s">
        <v>281</v>
      </c>
      <c r="C5" s="46" t="s">
        <v>20</v>
      </c>
      <c r="D5" s="46" t="s">
        <v>21</v>
      </c>
      <c r="E5" s="46" t="s">
        <v>22</v>
      </c>
      <c r="F5" s="46" t="s">
        <v>23</v>
      </c>
      <c r="G5" s="46" t="s">
        <v>24</v>
      </c>
      <c r="H5" s="46" t="s">
        <v>25</v>
      </c>
    </row>
    <row r="6" spans="2:11" s="11" customFormat="1" ht="14.15" customHeight="1" x14ac:dyDescent="0.35">
      <c r="B6" s="17"/>
      <c r="C6" s="18"/>
      <c r="D6" s="18"/>
      <c r="E6" s="18"/>
      <c r="F6" s="18"/>
      <c r="G6" s="18"/>
      <c r="H6" s="18"/>
    </row>
    <row r="7" spans="2:11" s="11" customFormat="1" ht="14.25" customHeight="1" x14ac:dyDescent="0.35">
      <c r="B7" s="123" t="s">
        <v>282</v>
      </c>
      <c r="C7" s="78"/>
      <c r="D7" s="78"/>
      <c r="E7" s="78"/>
      <c r="F7" s="124"/>
      <c r="G7" s="124"/>
      <c r="H7" s="124"/>
    </row>
    <row r="8" spans="2:11" s="11" customFormat="1" ht="14.25" customHeight="1" x14ac:dyDescent="0.35">
      <c r="B8" s="98" t="s">
        <v>283</v>
      </c>
      <c r="C8" s="50"/>
      <c r="D8" s="125">
        <v>7.7</v>
      </c>
      <c r="E8" s="126">
        <v>6.6</v>
      </c>
      <c r="F8" s="125">
        <v>9.6</v>
      </c>
      <c r="G8" s="128">
        <v>21.8</v>
      </c>
      <c r="H8" s="241">
        <v>20.6</v>
      </c>
    </row>
    <row r="9" spans="2:11" s="11" customFormat="1" ht="14.25" customHeight="1" x14ac:dyDescent="0.35">
      <c r="B9" s="98" t="s">
        <v>284</v>
      </c>
      <c r="C9" s="50"/>
      <c r="D9" s="125">
        <v>1.8</v>
      </c>
      <c r="E9" s="126">
        <v>2.7</v>
      </c>
      <c r="F9" s="125">
        <v>2.2000000000000002</v>
      </c>
      <c r="G9" s="125">
        <v>5.0999999999999996</v>
      </c>
      <c r="H9" s="242">
        <v>5.3</v>
      </c>
    </row>
    <row r="10" spans="2:11" s="11" customFormat="1" ht="14.25" customHeight="1" x14ac:dyDescent="0.35">
      <c r="B10" s="98" t="s">
        <v>285</v>
      </c>
      <c r="C10" s="50"/>
      <c r="D10" s="125">
        <v>9.4</v>
      </c>
      <c r="E10" s="127">
        <v>9.3000000000000007</v>
      </c>
      <c r="F10" s="128">
        <v>11.9</v>
      </c>
      <c r="G10" s="128">
        <v>26.9</v>
      </c>
      <c r="H10" s="241">
        <v>25.9</v>
      </c>
    </row>
    <row r="11" spans="2:11" s="11" customFormat="1" ht="14.25" customHeight="1" x14ac:dyDescent="0.35">
      <c r="B11" s="98" t="s">
        <v>286</v>
      </c>
      <c r="C11" s="50"/>
      <c r="D11" s="126">
        <v>5.9</v>
      </c>
      <c r="E11" s="126">
        <v>5.6</v>
      </c>
      <c r="F11" s="129">
        <v>5.8</v>
      </c>
      <c r="G11" s="129">
        <v>14.6</v>
      </c>
      <c r="H11" s="243">
        <v>13</v>
      </c>
    </row>
    <row r="12" spans="2:11" s="11" customFormat="1" ht="14.25" customHeight="1" x14ac:dyDescent="0.35">
      <c r="B12" s="98" t="s">
        <v>287</v>
      </c>
      <c r="C12" s="50"/>
      <c r="D12" s="126">
        <v>1.7</v>
      </c>
      <c r="E12" s="126">
        <v>2.7</v>
      </c>
      <c r="F12" s="129">
        <v>2.2000000000000002</v>
      </c>
      <c r="G12" s="129">
        <v>3.8</v>
      </c>
      <c r="H12" s="243">
        <v>2.9</v>
      </c>
    </row>
    <row r="13" spans="2:11" s="11" customFormat="1" ht="14.25" customHeight="1" x14ac:dyDescent="0.35">
      <c r="B13" s="98" t="s">
        <v>288</v>
      </c>
      <c r="C13" s="50"/>
      <c r="D13" s="100">
        <v>0.63</v>
      </c>
      <c r="E13" s="130">
        <v>0.6</v>
      </c>
      <c r="F13" s="130">
        <v>0.49</v>
      </c>
      <c r="G13" s="231">
        <v>0.75</v>
      </c>
      <c r="H13" s="231">
        <v>0.55000000000000004</v>
      </c>
    </row>
    <row r="14" spans="2:11" s="11" customFormat="1" ht="14.25" customHeight="1" x14ac:dyDescent="0.35">
      <c r="B14" s="103" t="s">
        <v>289</v>
      </c>
      <c r="C14" s="50"/>
      <c r="D14" s="50"/>
      <c r="E14" s="50"/>
      <c r="F14" s="131"/>
      <c r="G14" s="131"/>
      <c r="H14" s="131"/>
    </row>
    <row r="15" spans="2:11" s="11" customFormat="1" ht="14.25" customHeight="1" x14ac:dyDescent="0.35">
      <c r="B15" s="98" t="s">
        <v>290</v>
      </c>
      <c r="C15" s="126"/>
      <c r="D15" s="50">
        <v>3430</v>
      </c>
      <c r="E15" s="50">
        <v>3194</v>
      </c>
      <c r="F15" s="50">
        <v>4128</v>
      </c>
      <c r="G15" s="50">
        <v>8661</v>
      </c>
      <c r="H15" s="50">
        <v>7804</v>
      </c>
    </row>
    <row r="16" spans="2:11" s="11" customFormat="1" ht="14.25" customHeight="1" thickBot="1" x14ac:dyDescent="0.4">
      <c r="B16" s="121" t="s">
        <v>291</v>
      </c>
      <c r="C16" s="122"/>
      <c r="D16" s="87">
        <v>212051</v>
      </c>
      <c r="E16" s="87">
        <v>202734</v>
      </c>
      <c r="F16" s="87">
        <v>210698</v>
      </c>
      <c r="G16" s="87">
        <v>717359</v>
      </c>
      <c r="H16" s="87">
        <v>735518</v>
      </c>
    </row>
    <row r="17" spans="2:8" s="11" customFormat="1" ht="14.25" customHeight="1" x14ac:dyDescent="0.35">
      <c r="B17" s="93"/>
      <c r="C17" s="213"/>
      <c r="D17" s="19"/>
      <c r="E17" s="19"/>
      <c r="F17" s="19"/>
      <c r="G17" s="19"/>
      <c r="H17" s="19"/>
    </row>
    <row r="18" spans="2:8" s="11" customFormat="1" ht="14.25" customHeight="1" x14ac:dyDescent="0.25">
      <c r="B18" s="4" t="s">
        <v>34</v>
      </c>
      <c r="C18" s="213"/>
      <c r="D18" s="19"/>
      <c r="E18" s="19"/>
      <c r="F18" s="19"/>
      <c r="G18" s="19"/>
      <c r="H18" s="19"/>
    </row>
    <row r="19" spans="2:8" ht="13" customHeight="1" x14ac:dyDescent="0.25">
      <c r="B19" s="11" t="s">
        <v>292</v>
      </c>
      <c r="C19" s="11"/>
      <c r="D19" s="11"/>
      <c r="E19" s="11"/>
      <c r="F19" s="11"/>
    </row>
    <row r="20" spans="2:8" ht="13" customHeight="1" x14ac:dyDescent="0.25">
      <c r="B20" s="230" t="s">
        <v>293</v>
      </c>
      <c r="C20" s="11"/>
      <c r="D20" s="11"/>
      <c r="E20" s="11"/>
      <c r="F20" s="11"/>
    </row>
    <row r="21" spans="2:8" ht="14.25" customHeight="1" x14ac:dyDescent="0.35">
      <c r="B21" s="284" t="s">
        <v>294</v>
      </c>
      <c r="C21" s="285"/>
      <c r="D21" s="285"/>
      <c r="E21" s="285"/>
      <c r="F21" s="285"/>
    </row>
    <row r="22" spans="2:8" ht="14.25" customHeight="1" x14ac:dyDescent="0.25"/>
    <row r="23" spans="2:8" ht="14.25" customHeight="1" x14ac:dyDescent="0.25"/>
    <row r="24" spans="2:8" ht="14.25" customHeight="1" x14ac:dyDescent="0.25"/>
    <row r="25" spans="2:8" ht="14.25" customHeight="1" x14ac:dyDescent="0.25"/>
    <row r="26" spans="2:8" ht="14.25" customHeight="1" x14ac:dyDescent="0.25"/>
    <row r="27" spans="2:8" ht="14.25" customHeight="1" x14ac:dyDescent="0.25"/>
    <row r="28" spans="2:8" ht="14.25" customHeight="1" x14ac:dyDescent="0.25"/>
    <row r="29" spans="2:8" ht="14.25" customHeight="1" x14ac:dyDescent="0.25"/>
    <row r="30" spans="2:8" ht="14.25" customHeight="1" x14ac:dyDescent="0.25"/>
    <row r="31" spans="2:8" ht="14.25" customHeight="1" x14ac:dyDescent="0.25"/>
    <row r="32" spans="2:8" ht="14.25" customHeight="1" x14ac:dyDescent="0.25"/>
    <row r="33" ht="14.25" customHeight="1" x14ac:dyDescent="0.25"/>
    <row r="34" ht="14.25" customHeight="1" x14ac:dyDescent="0.25"/>
    <row r="35" ht="14.25" customHeight="1" x14ac:dyDescent="0.25"/>
  </sheetData>
  <sheetProtection algorithmName="SHA-512" hashValue="PJLIMSL3QyHMfkB07/uZejNI5w3Kv7ck53HLTkWNjWWtyDLxgYnZn6R5zNsSBmpLDhhP4UPbLzq8BKfUrPZX6Q==" saltValue="BuEszIGE8XXyc8uQKXihEg==" spinCount="100000" sheet="1" objects="1" scenarios="1"/>
  <mergeCells count="2">
    <mergeCell ref="B4:F4"/>
    <mergeCell ref="B21:F21"/>
  </mergeCells>
  <phoneticPr fontId="9" type="noConversion"/>
  <hyperlinks>
    <hyperlink ref="G3" location="Contents!B3" display="Contents" xr:uid="{934BFBD4-94A5-4A77-B8BD-FB566466C3F4}"/>
  </hyperlinks>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ABA88-26B8-4903-9466-11F61FA11934}">
  <dimension ref="B1:H12"/>
  <sheetViews>
    <sheetView showGridLines="0" zoomScaleNormal="100" workbookViewId="0">
      <selection activeCell="B19" sqref="B19"/>
    </sheetView>
  </sheetViews>
  <sheetFormatPr defaultColWidth="9.2109375" defaultRowHeight="14.5" x14ac:dyDescent="0.35"/>
  <cols>
    <col min="1" max="1" width="2" style="6" customWidth="1"/>
    <col min="2" max="2" width="26" style="6" customWidth="1"/>
    <col min="3" max="6" width="6.2109375" style="6" customWidth="1"/>
    <col min="7" max="7" width="7.2109375" style="6" customWidth="1"/>
    <col min="8" max="8" width="7.140625" style="6" customWidth="1"/>
    <col min="9" max="16384" width="9.2109375" style="6"/>
  </cols>
  <sheetData>
    <row r="1" spans="2:8" ht="35.25" customHeight="1" x14ac:dyDescent="0.35"/>
    <row r="3" spans="2:8" ht="15.5" x14ac:dyDescent="0.35">
      <c r="B3" s="41" t="s">
        <v>13</v>
      </c>
      <c r="G3" s="43" t="s">
        <v>0</v>
      </c>
    </row>
    <row r="4" spans="2:8" ht="29.25" customHeight="1" x14ac:dyDescent="0.35">
      <c r="B4" s="270" t="s">
        <v>78</v>
      </c>
      <c r="C4" s="271"/>
      <c r="D4" s="271"/>
      <c r="E4" s="271"/>
      <c r="F4" s="271"/>
    </row>
    <row r="6" spans="2:8" ht="15" thickBot="1" x14ac:dyDescent="0.4">
      <c r="B6" s="77" t="s">
        <v>295</v>
      </c>
      <c r="C6" s="46" t="s">
        <v>20</v>
      </c>
      <c r="D6" s="46" t="s">
        <v>21</v>
      </c>
      <c r="E6" s="46" t="s">
        <v>22</v>
      </c>
      <c r="F6" s="46" t="s">
        <v>23</v>
      </c>
      <c r="G6" s="46" t="s">
        <v>24</v>
      </c>
      <c r="H6" s="46" t="s">
        <v>25</v>
      </c>
    </row>
    <row r="7" spans="2:8" x14ac:dyDescent="0.35">
      <c r="B7" s="132" t="s">
        <v>296</v>
      </c>
      <c r="C7" s="132">
        <v>3.2</v>
      </c>
      <c r="D7" s="132">
        <v>2.9</v>
      </c>
      <c r="E7" s="132">
        <v>1.7</v>
      </c>
      <c r="F7" s="167">
        <v>2</v>
      </c>
      <c r="G7" s="226">
        <v>5.4</v>
      </c>
      <c r="H7" s="286" t="s">
        <v>297</v>
      </c>
    </row>
    <row r="8" spans="2:8" x14ac:dyDescent="0.35">
      <c r="B8" s="79" t="s">
        <v>298</v>
      </c>
      <c r="C8" s="133">
        <v>5055</v>
      </c>
      <c r="D8" s="133">
        <v>4684</v>
      </c>
      <c r="E8" s="133">
        <v>2990</v>
      </c>
      <c r="F8" s="133">
        <v>3424</v>
      </c>
      <c r="G8" s="227">
        <v>7593</v>
      </c>
      <c r="H8" s="287"/>
    </row>
    <row r="9" spans="2:8" x14ac:dyDescent="0.35">
      <c r="B9" s="79" t="s">
        <v>299</v>
      </c>
      <c r="C9" s="133">
        <v>12523</v>
      </c>
      <c r="D9" s="133">
        <v>12356</v>
      </c>
      <c r="E9" s="133">
        <v>11713</v>
      </c>
      <c r="F9" s="133">
        <v>12895</v>
      </c>
      <c r="G9" s="227">
        <v>41469</v>
      </c>
      <c r="H9" s="287"/>
    </row>
    <row r="10" spans="2:8" x14ac:dyDescent="0.35">
      <c r="B10" s="79" t="s">
        <v>300</v>
      </c>
      <c r="C10" s="79">
        <v>369</v>
      </c>
      <c r="D10" s="79">
        <v>345</v>
      </c>
      <c r="E10" s="79">
        <v>220</v>
      </c>
      <c r="F10" s="79">
        <v>248</v>
      </c>
      <c r="G10" s="228">
        <v>496</v>
      </c>
      <c r="H10" s="287"/>
    </row>
    <row r="11" spans="2:8" ht="15" thickBot="1" x14ac:dyDescent="0.4">
      <c r="B11" s="134" t="s">
        <v>301</v>
      </c>
      <c r="C11" s="134">
        <v>7.0000000000000001E-3</v>
      </c>
      <c r="D11" s="134">
        <v>7.0000000000000001E-3</v>
      </c>
      <c r="E11" s="135">
        <v>0.01</v>
      </c>
      <c r="F11" s="135">
        <v>8.0000000000000002E-3</v>
      </c>
      <c r="G11" s="229">
        <v>0.02</v>
      </c>
      <c r="H11" s="288"/>
    </row>
    <row r="12" spans="2:8" x14ac:dyDescent="0.35">
      <c r="B12" s="289" t="s">
        <v>302</v>
      </c>
      <c r="C12" s="290"/>
      <c r="D12" s="290"/>
      <c r="E12" s="290"/>
      <c r="F12" s="290"/>
    </row>
  </sheetData>
  <sheetProtection algorithmName="SHA-512" hashValue="saWGfMF1CmVJmJ8L9fFgdUMApXOLVeeytoHkoxfTgpoSwxOPSct2cI8XfgE6N//tcId6n7Tv+AA0hD8EuODXag==" saltValue="yWEjs6aFnQbmndlRknfKyQ==" spinCount="100000" sheet="1" objects="1" scenarios="1"/>
  <mergeCells count="3">
    <mergeCell ref="B4:F4"/>
    <mergeCell ref="H7:H11"/>
    <mergeCell ref="B12:F12"/>
  </mergeCells>
  <phoneticPr fontId="9" type="noConversion"/>
  <hyperlinks>
    <hyperlink ref="G3" location="Contents!B3" display="Contents" xr:uid="{FA3C6574-9465-4B32-8EBA-A0A77F21EAE6}"/>
  </hyperlinks>
  <pageMargins left="0.7" right="0.7" top="0.75" bottom="0.75" header="0.3" footer="0.3"/>
  <pageSetup paperSize="9"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F6697-2508-4DF7-A3F9-64D3D6326400}">
  <dimension ref="A1:K25"/>
  <sheetViews>
    <sheetView showGridLines="0" zoomScaleNormal="100" workbookViewId="0">
      <selection activeCell="B17" sqref="B17"/>
    </sheetView>
  </sheetViews>
  <sheetFormatPr defaultColWidth="8.7109375" defaultRowHeight="10.5" x14ac:dyDescent="0.25"/>
  <cols>
    <col min="1" max="1" width="2" style="2" customWidth="1"/>
    <col min="2" max="2" width="57.2109375" style="2" customWidth="1"/>
    <col min="3" max="8" width="6.2109375" style="2" customWidth="1"/>
    <col min="9" max="16384" width="8.7109375" style="2"/>
  </cols>
  <sheetData>
    <row r="1" spans="1:11" s="6" customFormat="1" ht="35.15" customHeight="1" x14ac:dyDescent="0.35">
      <c r="B1" s="13"/>
      <c r="F1" s="7"/>
      <c r="K1" s="8"/>
    </row>
    <row r="2" spans="1:11" s="6" customFormat="1" ht="14.5" x14ac:dyDescent="0.35"/>
    <row r="3" spans="1:11" s="6" customFormat="1" ht="15.5" x14ac:dyDescent="0.35">
      <c r="B3" s="41" t="s">
        <v>15</v>
      </c>
      <c r="G3" s="43" t="s">
        <v>0</v>
      </c>
    </row>
    <row r="4" spans="1:11" s="9" customFormat="1" ht="20.149999999999999" customHeight="1" x14ac:dyDescent="0.3">
      <c r="B4" s="270" t="s">
        <v>78</v>
      </c>
      <c r="C4" s="271"/>
      <c r="D4" s="271"/>
      <c r="E4" s="271"/>
      <c r="F4" s="271"/>
    </row>
    <row r="5" spans="1:11" ht="12" customHeight="1" x14ac:dyDescent="0.25"/>
    <row r="6" spans="1:11" ht="14.15" customHeight="1" thickBot="1" x14ac:dyDescent="0.3">
      <c r="B6" s="77" t="s">
        <v>303</v>
      </c>
      <c r="C6" s="46" t="s">
        <v>20</v>
      </c>
      <c r="D6" s="46" t="s">
        <v>21</v>
      </c>
      <c r="E6" s="46" t="s">
        <v>22</v>
      </c>
      <c r="F6" s="46" t="s">
        <v>23</v>
      </c>
      <c r="G6" s="46" t="s">
        <v>24</v>
      </c>
      <c r="H6" s="46" t="s">
        <v>25</v>
      </c>
    </row>
    <row r="7" spans="1:11" s="11" customFormat="1" ht="14.15" customHeight="1" x14ac:dyDescent="0.35">
      <c r="B7" s="47" t="s">
        <v>304</v>
      </c>
      <c r="C7" s="136"/>
      <c r="D7" s="136">
        <v>150</v>
      </c>
      <c r="E7" s="137">
        <v>172</v>
      </c>
      <c r="F7" s="136">
        <v>206</v>
      </c>
      <c r="G7" s="131">
        <v>365</v>
      </c>
      <c r="H7" s="131">
        <v>379</v>
      </c>
    </row>
    <row r="8" spans="1:11" s="11" customFormat="1" ht="14.15" customHeight="1" x14ac:dyDescent="0.35">
      <c r="B8" s="48" t="s">
        <v>305</v>
      </c>
      <c r="C8" s="131">
        <v>189</v>
      </c>
      <c r="D8" s="131">
        <v>242</v>
      </c>
      <c r="E8" s="138">
        <v>277</v>
      </c>
      <c r="F8" s="131">
        <v>502</v>
      </c>
      <c r="G8" s="131">
        <v>782</v>
      </c>
      <c r="H8" s="131">
        <v>708</v>
      </c>
    </row>
    <row r="9" spans="1:11" s="11" customFormat="1" ht="14.15" customHeight="1" x14ac:dyDescent="0.35">
      <c r="B9" s="265" t="s">
        <v>426</v>
      </c>
      <c r="C9" s="50">
        <v>344</v>
      </c>
      <c r="D9" s="50">
        <v>353</v>
      </c>
      <c r="E9" s="50">
        <v>356</v>
      </c>
      <c r="F9" s="131">
        <v>462</v>
      </c>
      <c r="G9" s="131">
        <v>513</v>
      </c>
      <c r="H9" s="131">
        <v>1255</v>
      </c>
    </row>
    <row r="10" spans="1:11" s="11" customFormat="1" ht="14.15" customHeight="1" x14ac:dyDescent="0.35">
      <c r="B10" s="48" t="s">
        <v>306</v>
      </c>
      <c r="C10" s="50"/>
      <c r="D10" s="50"/>
      <c r="E10" s="50"/>
      <c r="F10" s="131"/>
      <c r="G10" s="131">
        <v>1454</v>
      </c>
      <c r="H10" s="239">
        <v>1614</v>
      </c>
    </row>
    <row r="11" spans="1:11" s="11" customFormat="1" ht="14.15" customHeight="1" x14ac:dyDescent="0.35">
      <c r="A11" s="237"/>
      <c r="B11" s="48" t="s">
        <v>307</v>
      </c>
      <c r="C11" s="238"/>
      <c r="D11" s="238"/>
      <c r="E11" s="238">
        <v>2301</v>
      </c>
      <c r="F11" s="238">
        <v>2821</v>
      </c>
      <c r="G11" s="238">
        <v>4795</v>
      </c>
      <c r="H11" s="239">
        <v>4330</v>
      </c>
    </row>
    <row r="12" spans="1:11" s="11" customFormat="1" ht="14.15" customHeight="1" x14ac:dyDescent="0.35">
      <c r="B12" s="240" t="s">
        <v>308</v>
      </c>
      <c r="C12" s="49">
        <v>5.15</v>
      </c>
      <c r="D12" s="49">
        <v>8.73</v>
      </c>
      <c r="E12" s="139">
        <v>14.4</v>
      </c>
      <c r="F12" s="49">
        <v>17.010999999999999</v>
      </c>
      <c r="G12" s="49">
        <v>17.2</v>
      </c>
      <c r="H12" s="49">
        <v>15.7</v>
      </c>
    </row>
    <row r="13" spans="1:11" s="11" customFormat="1" ht="14.15" customHeight="1" x14ac:dyDescent="0.35">
      <c r="B13" s="48" t="s">
        <v>309</v>
      </c>
      <c r="C13" s="48">
        <v>0.41</v>
      </c>
      <c r="D13" s="140">
        <v>1.53</v>
      </c>
      <c r="E13" s="140">
        <v>4.3499999999999996</v>
      </c>
      <c r="F13" s="140">
        <v>1.25</v>
      </c>
      <c r="G13" s="140">
        <v>2.1</v>
      </c>
      <c r="H13" s="140">
        <v>1.6</v>
      </c>
    </row>
    <row r="14" spans="1:11" s="11" customFormat="1" ht="14.15" customHeight="1" x14ac:dyDescent="0.35">
      <c r="B14" s="48" t="s">
        <v>310</v>
      </c>
      <c r="C14" s="48">
        <v>189</v>
      </c>
      <c r="D14" s="48">
        <v>461</v>
      </c>
      <c r="E14" s="92">
        <v>1382</v>
      </c>
      <c r="F14" s="92">
        <v>1527</v>
      </c>
      <c r="G14" s="92">
        <v>1390</v>
      </c>
      <c r="H14" s="92">
        <v>831</v>
      </c>
    </row>
    <row r="15" spans="1:11" s="11" customFormat="1" ht="14.15" customHeight="1" x14ac:dyDescent="0.35">
      <c r="B15" s="194" t="s">
        <v>311</v>
      </c>
      <c r="C15" s="48"/>
      <c r="D15" s="48"/>
      <c r="E15" s="139"/>
      <c r="F15" s="48"/>
      <c r="G15" s="48"/>
      <c r="H15" s="48"/>
    </row>
    <row r="16" spans="1:11" s="11" customFormat="1" ht="14.15" customHeight="1" thickBot="1" x14ac:dyDescent="0.4">
      <c r="B16" s="95" t="s">
        <v>312</v>
      </c>
      <c r="C16" s="94"/>
      <c r="D16" s="94">
        <v>28</v>
      </c>
      <c r="E16" s="95">
        <v>8</v>
      </c>
      <c r="F16" s="94">
        <v>14</v>
      </c>
      <c r="G16" s="94">
        <v>22</v>
      </c>
      <c r="H16" s="94">
        <v>14</v>
      </c>
    </row>
    <row r="17" spans="2:5" s="11" customFormat="1" ht="14.15" customHeight="1" x14ac:dyDescent="0.35">
      <c r="E17" s="35"/>
    </row>
    <row r="18" spans="2:5" x14ac:dyDescent="0.25">
      <c r="B18" s="4" t="s">
        <v>34</v>
      </c>
    </row>
    <row r="19" spans="2:5" x14ac:dyDescent="0.25">
      <c r="B19" s="2" t="s">
        <v>313</v>
      </c>
    </row>
    <row r="20" spans="2:5" x14ac:dyDescent="0.25">
      <c r="B20" s="244" t="s">
        <v>314</v>
      </c>
    </row>
    <row r="21" spans="2:5" x14ac:dyDescent="0.25">
      <c r="B21" s="244" t="s">
        <v>315</v>
      </c>
    </row>
    <row r="22" spans="2:5" x14ac:dyDescent="0.25">
      <c r="B22" s="244" t="s">
        <v>316</v>
      </c>
    </row>
    <row r="23" spans="2:5" x14ac:dyDescent="0.25">
      <c r="B23" s="244" t="s">
        <v>317</v>
      </c>
    </row>
    <row r="24" spans="2:5" x14ac:dyDescent="0.25">
      <c r="B24" s="2" t="s">
        <v>430</v>
      </c>
    </row>
    <row r="25" spans="2:5" x14ac:dyDescent="0.25">
      <c r="B25" s="244" t="s">
        <v>318</v>
      </c>
    </row>
  </sheetData>
  <sheetProtection algorithmName="SHA-512" hashValue="t364Bty7WAyAlPWE5vTItn0VGPc3KBqipIN8zbIw85HCb5Biz7LRkX55nsBVdmnPs+IYIN5vUgoo+H+NOVKEVg==" saltValue="bj2rcuce+Cp87qYnlYoyng==" spinCount="100000" sheet="1" objects="1" scenarios="1"/>
  <mergeCells count="1">
    <mergeCell ref="B4:F4"/>
  </mergeCells>
  <phoneticPr fontId="9" type="noConversion"/>
  <hyperlinks>
    <hyperlink ref="G3" location="Contents!B3" display="Contents" xr:uid="{01AA5612-425F-4322-8BFB-5F8B769B6543}"/>
  </hyperlinks>
  <pageMargins left="0.7" right="0.7" top="0.75" bottom="0.75" header="0.3" footer="0.3"/>
  <pageSetup paperSize="9"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A22C1-7707-4C47-B17E-07A999C8074E}">
  <dimension ref="B1:E51"/>
  <sheetViews>
    <sheetView showGridLines="0" view="pageBreakPreview" zoomScaleNormal="60" zoomScaleSheetLayoutView="100" workbookViewId="0">
      <pane ySplit="4" topLeftCell="A5" activePane="bottomLeft" state="frozenSplit"/>
      <selection pane="bottomLeft" activeCell="F29" sqref="F29"/>
    </sheetView>
  </sheetViews>
  <sheetFormatPr defaultColWidth="9.2109375" defaultRowHeight="14.5" x14ac:dyDescent="0.35"/>
  <cols>
    <col min="1" max="1" width="2" style="6" customWidth="1"/>
    <col min="2" max="2" width="10.35546875" style="6" customWidth="1"/>
    <col min="3" max="3" width="21.140625" style="148" customWidth="1"/>
    <col min="4" max="4" width="27.2109375" style="148" customWidth="1"/>
    <col min="5" max="5" width="6.85546875" style="6" customWidth="1"/>
    <col min="6" max="6" width="9.2109375" style="6" customWidth="1"/>
    <col min="7" max="16384" width="9.2109375" style="6"/>
  </cols>
  <sheetData>
    <row r="1" spans="2:5" x14ac:dyDescent="0.35">
      <c r="B1" s="13"/>
    </row>
    <row r="2" spans="2:5" ht="35.15" customHeight="1" x14ac:dyDescent="0.35"/>
    <row r="3" spans="2:5" ht="15.5" x14ac:dyDescent="0.35">
      <c r="B3" s="41" t="s">
        <v>319</v>
      </c>
      <c r="E3" s="43" t="s">
        <v>0</v>
      </c>
    </row>
    <row r="4" spans="2:5" x14ac:dyDescent="0.35">
      <c r="B4" s="14" t="s">
        <v>320</v>
      </c>
    </row>
    <row r="5" spans="2:5" ht="15" thickBot="1" x14ac:dyDescent="0.4"/>
    <row r="6" spans="2:5" ht="15" thickBot="1" x14ac:dyDescent="0.4">
      <c r="B6" s="142" t="s">
        <v>321</v>
      </c>
      <c r="C6" s="151" t="s">
        <v>322</v>
      </c>
      <c r="D6" s="151" t="s">
        <v>323</v>
      </c>
    </row>
    <row r="7" spans="2:5" x14ac:dyDescent="0.35">
      <c r="B7" s="142" t="s">
        <v>324</v>
      </c>
      <c r="C7" s="151"/>
      <c r="D7" s="151"/>
    </row>
    <row r="8" spans="2:5" ht="31.5" x14ac:dyDescent="0.35">
      <c r="B8" s="146" t="s">
        <v>325</v>
      </c>
      <c r="C8" s="153" t="s">
        <v>326</v>
      </c>
      <c r="D8" s="250">
        <v>0.92</v>
      </c>
    </row>
    <row r="9" spans="2:5" ht="64.5" customHeight="1" x14ac:dyDescent="0.35">
      <c r="B9" s="37" t="s">
        <v>327</v>
      </c>
      <c r="C9" s="155" t="s">
        <v>328</v>
      </c>
      <c r="D9" s="155" t="s">
        <v>329</v>
      </c>
    </row>
    <row r="10" spans="2:5" ht="19.899999999999999" customHeight="1" thickBot="1" x14ac:dyDescent="0.4">
      <c r="B10" s="166" t="s">
        <v>330</v>
      </c>
      <c r="C10" s="151"/>
      <c r="D10" s="151"/>
    </row>
    <row r="11" spans="2:5" ht="42" x14ac:dyDescent="0.35">
      <c r="B11" s="146" t="s">
        <v>331</v>
      </c>
      <c r="C11" s="153" t="s">
        <v>332</v>
      </c>
      <c r="D11" s="153" t="s">
        <v>333</v>
      </c>
    </row>
    <row r="12" spans="2:5" ht="42.5" thickBot="1" x14ac:dyDescent="0.4">
      <c r="B12" s="37" t="s">
        <v>334</v>
      </c>
      <c r="C12" s="201" t="s">
        <v>335</v>
      </c>
      <c r="D12" s="201" t="s">
        <v>336</v>
      </c>
    </row>
    <row r="13" spans="2:5" ht="19.899999999999999" customHeight="1" thickBot="1" x14ac:dyDescent="0.4">
      <c r="B13" s="166" t="s">
        <v>337</v>
      </c>
      <c r="C13" s="151"/>
      <c r="D13" s="151"/>
    </row>
    <row r="14" spans="2:5" ht="21" x14ac:dyDescent="0.35">
      <c r="B14" s="144" t="s">
        <v>338</v>
      </c>
      <c r="C14" s="153" t="s">
        <v>339</v>
      </c>
      <c r="D14" s="153" t="s">
        <v>340</v>
      </c>
    </row>
    <row r="15" spans="2:5" ht="21" x14ac:dyDescent="0.35">
      <c r="B15" s="145" t="s">
        <v>341</v>
      </c>
      <c r="C15" s="156" t="s">
        <v>342</v>
      </c>
      <c r="D15" s="156" t="s">
        <v>343</v>
      </c>
    </row>
    <row r="16" spans="2:5" ht="21" x14ac:dyDescent="0.35">
      <c r="B16" s="145" t="s">
        <v>344</v>
      </c>
      <c r="C16" s="156" t="s">
        <v>345</v>
      </c>
      <c r="D16" s="156" t="s">
        <v>343</v>
      </c>
    </row>
    <row r="17" spans="2:4" ht="21" x14ac:dyDescent="0.35">
      <c r="B17" s="145" t="s">
        <v>346</v>
      </c>
      <c r="C17" s="156" t="s">
        <v>347</v>
      </c>
      <c r="D17" s="156" t="s">
        <v>343</v>
      </c>
    </row>
    <row r="18" spans="2:4" ht="21" x14ac:dyDescent="0.35">
      <c r="B18" s="145" t="s">
        <v>348</v>
      </c>
      <c r="C18" s="156" t="s">
        <v>349</v>
      </c>
      <c r="D18" s="156" t="s">
        <v>343</v>
      </c>
    </row>
    <row r="19" spans="2:4" ht="31.5" x14ac:dyDescent="0.35">
      <c r="B19" s="145" t="s">
        <v>350</v>
      </c>
      <c r="C19" s="156" t="s">
        <v>351</v>
      </c>
      <c r="D19" s="156" t="s">
        <v>352</v>
      </c>
    </row>
    <row r="20" spans="2:4" ht="32" thickBot="1" x14ac:dyDescent="0.4">
      <c r="B20" s="38" t="s">
        <v>353</v>
      </c>
      <c r="C20" s="154" t="s">
        <v>354</v>
      </c>
      <c r="D20" s="155" t="s">
        <v>355</v>
      </c>
    </row>
    <row r="21" spans="2:4" ht="19.899999999999999" customHeight="1" thickBot="1" x14ac:dyDescent="0.4">
      <c r="B21" s="166" t="s">
        <v>356</v>
      </c>
      <c r="C21" s="151"/>
      <c r="D21" s="151"/>
    </row>
    <row r="22" spans="2:4" ht="31.5" x14ac:dyDescent="0.35">
      <c r="B22" s="147" t="s">
        <v>357</v>
      </c>
      <c r="C22" s="158" t="s">
        <v>358</v>
      </c>
      <c r="D22" s="157" t="s">
        <v>359</v>
      </c>
    </row>
    <row r="23" spans="2:4" ht="87" customHeight="1" x14ac:dyDescent="0.35">
      <c r="B23" s="147" t="s">
        <v>360</v>
      </c>
      <c r="C23" s="158" t="s">
        <v>361</v>
      </c>
      <c r="D23" s="246" t="s">
        <v>362</v>
      </c>
    </row>
    <row r="24" spans="2:4" ht="63.75" customHeight="1" thickBot="1" x14ac:dyDescent="0.4">
      <c r="B24" s="38" t="s">
        <v>363</v>
      </c>
      <c r="C24" s="155" t="s">
        <v>364</v>
      </c>
      <c r="D24" s="200" t="s">
        <v>365</v>
      </c>
    </row>
    <row r="25" spans="2:4" ht="19.899999999999999" customHeight="1" thickBot="1" x14ac:dyDescent="0.4">
      <c r="B25" s="166" t="s">
        <v>366</v>
      </c>
      <c r="C25" s="151"/>
      <c r="D25" s="151"/>
    </row>
    <row r="26" spans="2:4" ht="136.5" customHeight="1" x14ac:dyDescent="0.35">
      <c r="B26" s="144" t="s">
        <v>367</v>
      </c>
      <c r="C26" s="153" t="s">
        <v>368</v>
      </c>
      <c r="D26" s="199" t="s">
        <v>369</v>
      </c>
    </row>
    <row r="27" spans="2:4" ht="42.5" thickBot="1" x14ac:dyDescent="0.4">
      <c r="B27" s="39" t="s">
        <v>370</v>
      </c>
      <c r="C27" s="159" t="s">
        <v>371</v>
      </c>
      <c r="D27" s="246" t="s">
        <v>372</v>
      </c>
    </row>
    <row r="28" spans="2:4" ht="19.899999999999999" customHeight="1" thickBot="1" x14ac:dyDescent="0.4">
      <c r="B28" s="166" t="s">
        <v>373</v>
      </c>
      <c r="C28" s="151"/>
      <c r="D28" s="151"/>
    </row>
    <row r="29" spans="2:4" ht="36" customHeight="1" x14ac:dyDescent="0.35">
      <c r="B29" s="144" t="s">
        <v>374</v>
      </c>
      <c r="C29" s="153" t="s">
        <v>375</v>
      </c>
      <c r="D29" s="153" t="s">
        <v>376</v>
      </c>
    </row>
    <row r="30" spans="2:4" ht="27.65" customHeight="1" thickBot="1" x14ac:dyDescent="0.4">
      <c r="B30" s="38" t="s">
        <v>377</v>
      </c>
      <c r="C30" s="154" t="s">
        <v>378</v>
      </c>
      <c r="D30" s="200" t="s">
        <v>365</v>
      </c>
    </row>
    <row r="31" spans="2:4" ht="19.899999999999999" customHeight="1" thickBot="1" x14ac:dyDescent="0.4">
      <c r="B31" s="166" t="s">
        <v>379</v>
      </c>
      <c r="C31" s="151"/>
      <c r="D31" s="151"/>
    </row>
    <row r="32" spans="2:4" ht="42" x14ac:dyDescent="0.35">
      <c r="B32" s="144" t="s">
        <v>380</v>
      </c>
      <c r="C32" s="153" t="s">
        <v>381</v>
      </c>
      <c r="D32" s="153" t="s">
        <v>382</v>
      </c>
    </row>
    <row r="33" spans="2:5" ht="32" thickBot="1" x14ac:dyDescent="0.4">
      <c r="B33" s="38" t="s">
        <v>383</v>
      </c>
      <c r="C33" s="154" t="s">
        <v>384</v>
      </c>
      <c r="D33" s="155" t="s">
        <v>385</v>
      </c>
    </row>
    <row r="34" spans="2:5" ht="19.899999999999999" customHeight="1" thickBot="1" x14ac:dyDescent="0.4">
      <c r="B34" s="166" t="s">
        <v>386</v>
      </c>
      <c r="C34" s="151"/>
      <c r="D34" s="151"/>
    </row>
    <row r="35" spans="2:5" ht="50.25" customHeight="1" x14ac:dyDescent="0.35">
      <c r="B35" s="144" t="s">
        <v>387</v>
      </c>
      <c r="C35" s="153" t="s">
        <v>388</v>
      </c>
      <c r="D35" s="152" t="s">
        <v>389</v>
      </c>
    </row>
    <row r="36" spans="2:5" ht="32" thickBot="1" x14ac:dyDescent="0.4">
      <c r="B36" s="38" t="s">
        <v>390</v>
      </c>
      <c r="C36" s="155" t="s">
        <v>391</v>
      </c>
      <c r="D36" s="155" t="s">
        <v>392</v>
      </c>
    </row>
    <row r="37" spans="2:5" ht="19.899999999999999" customHeight="1" thickBot="1" x14ac:dyDescent="0.4">
      <c r="B37" s="166" t="s">
        <v>393</v>
      </c>
      <c r="C37" s="151"/>
      <c r="D37" s="151"/>
    </row>
    <row r="38" spans="2:5" ht="42" x14ac:dyDescent="0.35">
      <c r="B38" s="144" t="s">
        <v>394</v>
      </c>
      <c r="C38" s="153" t="s">
        <v>395</v>
      </c>
      <c r="D38" s="153" t="s">
        <v>396</v>
      </c>
    </row>
    <row r="39" spans="2:5" ht="63" x14ac:dyDescent="0.35">
      <c r="B39" s="292" t="s">
        <v>397</v>
      </c>
      <c r="C39" s="291" t="s">
        <v>398</v>
      </c>
      <c r="D39" s="160" t="s">
        <v>399</v>
      </c>
    </row>
    <row r="40" spans="2:5" ht="23.25" customHeight="1" x14ac:dyDescent="0.35">
      <c r="B40" s="292"/>
      <c r="C40" s="291"/>
      <c r="D40" s="161" t="s">
        <v>400</v>
      </c>
      <c r="E40" s="22"/>
    </row>
    <row r="41" spans="2:5" ht="69" customHeight="1" thickBot="1" x14ac:dyDescent="0.4">
      <c r="B41" s="38" t="s">
        <v>401</v>
      </c>
      <c r="C41" s="154" t="s">
        <v>402</v>
      </c>
      <c r="D41" s="162" t="s">
        <v>403</v>
      </c>
      <c r="E41" s="22"/>
    </row>
    <row r="42" spans="2:5" ht="19.899999999999999" customHeight="1" thickBot="1" x14ac:dyDescent="0.4">
      <c r="B42" s="166" t="s">
        <v>404</v>
      </c>
      <c r="C42" s="151"/>
      <c r="D42" s="151"/>
    </row>
    <row r="43" spans="2:5" ht="126" x14ac:dyDescent="0.35">
      <c r="B43" s="144" t="s">
        <v>405</v>
      </c>
      <c r="C43" s="153" t="s">
        <v>406</v>
      </c>
      <c r="D43" s="153" t="s">
        <v>407</v>
      </c>
    </row>
    <row r="44" spans="2:5" ht="42" x14ac:dyDescent="0.35">
      <c r="B44" s="145" t="s">
        <v>408</v>
      </c>
      <c r="C44" s="156" t="s">
        <v>409</v>
      </c>
      <c r="D44" s="156" t="s">
        <v>410</v>
      </c>
    </row>
    <row r="45" spans="2:5" ht="42" x14ac:dyDescent="0.35">
      <c r="B45" s="145" t="s">
        <v>411</v>
      </c>
      <c r="C45" s="156" t="s">
        <v>412</v>
      </c>
      <c r="D45" s="156" t="s">
        <v>410</v>
      </c>
    </row>
    <row r="46" spans="2:5" ht="15" thickBot="1" x14ac:dyDescent="0.4">
      <c r="B46" s="40"/>
      <c r="C46" s="163"/>
      <c r="D46" s="163"/>
    </row>
    <row r="47" spans="2:5" ht="19.899999999999999" customHeight="1" thickBot="1" x14ac:dyDescent="0.4">
      <c r="B47" s="166" t="s">
        <v>321</v>
      </c>
      <c r="C47" s="165" t="s">
        <v>413</v>
      </c>
      <c r="D47" s="165" t="s">
        <v>414</v>
      </c>
    </row>
    <row r="48" spans="2:5" x14ac:dyDescent="0.35">
      <c r="B48" s="144" t="s">
        <v>415</v>
      </c>
      <c r="C48" s="153" t="s">
        <v>416</v>
      </c>
      <c r="D48" s="153" t="s">
        <v>417</v>
      </c>
    </row>
    <row r="49" spans="2:4" ht="15" thickBot="1" x14ac:dyDescent="0.4">
      <c r="B49" s="143" t="s">
        <v>418</v>
      </c>
      <c r="C49" s="164" t="s">
        <v>419</v>
      </c>
      <c r="D49" s="164" t="s">
        <v>417</v>
      </c>
    </row>
    <row r="51" spans="2:4" x14ac:dyDescent="0.35">
      <c r="B51" s="2" t="s">
        <v>429</v>
      </c>
    </row>
  </sheetData>
  <sheetProtection algorithmName="SHA-512" hashValue="wNieoLGMUoJ5mwFy52YKeufqySPhN0yVoAoVoI6wHV9Q/1WNPXr3r6OhvQaYNRNm095Rb+Z/AVZlLzWP0kxR4Q==" saltValue="/JKsj7UTqRbs/53BpuYLEA==" spinCount="100000" sheet="1" objects="1" scenarios="1"/>
  <mergeCells count="2">
    <mergeCell ref="C39:C40"/>
    <mergeCell ref="B39:B40"/>
  </mergeCells>
  <hyperlinks>
    <hyperlink ref="D38" r:id="rId1" location="page%3D21" display="https://www.ipcc-nggip.iges.or.jp/public/2006gl/pdf/2_Volume2/V2_1_Ch1_Introduction.pdf#page%3D21" xr:uid="{9096113A-EB75-4BB9-9888-B51EC01F8E69}"/>
    <hyperlink ref="D40" r:id="rId2" xr:uid="{4E360688-8DDE-4D26-9103-68178A2E4714}"/>
    <hyperlink ref="E3" location="Contents!B3" display="Contents" xr:uid="{FFC4A687-9EA1-4DA2-8AFD-288E9EC6B29E}"/>
  </hyperlinks>
  <pageMargins left="0.7" right="0.7" top="0.75" bottom="0.75" header="0.3" footer="0.3"/>
  <pageSetup paperSize="9" orientation="portrait" horizontalDpi="1200" verticalDpi="120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F817D548E9334F8547F2CF975AE21B" ma:contentTypeVersion="14" ma:contentTypeDescription="Create a new document." ma:contentTypeScope="" ma:versionID="cad7b996c9a5e0f25b29fb2628a7cbba">
  <xsd:schema xmlns:xsd="http://www.w3.org/2001/XMLSchema" xmlns:xs="http://www.w3.org/2001/XMLSchema" xmlns:p="http://schemas.microsoft.com/office/2006/metadata/properties" xmlns:ns2="f3f4dcbd-0cd8-4b55-aa44-453ce3fc3ac6" xmlns:ns3="8ce51a97-2fe8-45c0-914c-517d2fa34618" targetNamespace="http://schemas.microsoft.com/office/2006/metadata/properties" ma:root="true" ma:fieldsID="87e802c5653d0c00d4ac55060d344263" ns2:_="" ns3:_="">
    <xsd:import namespace="f3f4dcbd-0cd8-4b55-aa44-453ce3fc3ac6"/>
    <xsd:import namespace="8ce51a97-2fe8-45c0-914c-517d2fa346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4dcbd-0cd8-4b55-aa44-453ce3fc3a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444828c-66d0-485a-aeb1-85f36655ab1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e51a97-2fe8-45c0-914c-517d2fa3461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9d9002-9b5b-429b-aecc-845f50c407ec}" ma:internalName="TaxCatchAll" ma:showField="CatchAllData" ma:web="8ce51a97-2fe8-45c0-914c-517d2fa346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ce51a97-2fe8-45c0-914c-517d2fa34618" xsi:nil="true"/>
    <lcf76f155ced4ddcb4097134ff3c332f xmlns="f3f4dcbd-0cd8-4b55-aa44-453ce3fc3a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7EBB33-7FBA-4F8C-BD1F-AE90C674C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f4dcbd-0cd8-4b55-aa44-453ce3fc3ac6"/>
    <ds:schemaRef ds:uri="8ce51a97-2fe8-45c0-914c-517d2fa346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A4DBE-24AF-44A4-8ACD-0B3ED75A4B91}">
  <ds:schemaRefs>
    <ds:schemaRef ds:uri="http://schemas.microsoft.com/sharepoint/v3/contenttype/forms"/>
  </ds:schemaRefs>
</ds:datastoreItem>
</file>

<file path=customXml/itemProps3.xml><?xml version="1.0" encoding="utf-8"?>
<ds:datastoreItem xmlns:ds="http://schemas.openxmlformats.org/officeDocument/2006/customXml" ds:itemID="{D5677B01-E500-4918-ABE1-832ABD11E298}">
  <ds:schemaRefs>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terms/"/>
    <ds:schemaRef ds:uri="8ce51a97-2fe8-45c0-914c-517d2fa34618"/>
    <ds:schemaRef ds:uri="f3f4dcbd-0cd8-4b55-aa44-453ce3fc3ac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14</vt:i4>
      </vt:variant>
    </vt:vector>
  </HeadingPairs>
  <TitlesOfParts>
    <vt:vector size="14" baseType="lpstr">
      <vt:lpstr>Cover</vt:lpstr>
      <vt:lpstr>Contents</vt:lpstr>
      <vt:lpstr>Safety</vt:lpstr>
      <vt:lpstr>Workforce profile</vt:lpstr>
      <vt:lpstr>GHG emissions</vt:lpstr>
      <vt:lpstr>Energy</vt:lpstr>
      <vt:lpstr>Compliance</vt:lpstr>
      <vt:lpstr>Biodiversity, land use &amp; rehab</vt:lpstr>
      <vt:lpstr>Water stewardship</vt:lpstr>
      <vt:lpstr>Tailings storage facilities</vt:lpstr>
      <vt:lpstr>Waste and recycling</vt:lpstr>
      <vt:lpstr>Air quality</vt:lpstr>
      <vt:lpstr>Economic contribution</vt:lpstr>
      <vt:lpstr>SASB Coal Standard 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Rosalie.Duff@whitehavencoal.com.au</dc:creator>
  <cp:keywords/>
  <dc:description/>
  <cp:lastModifiedBy>Rosalie Duff</cp:lastModifiedBy>
  <cp:revision/>
  <dcterms:created xsi:type="dcterms:W3CDTF">2024-02-29T01:54:04Z</dcterms:created>
  <dcterms:modified xsi:type="dcterms:W3CDTF">2026-09-30T23:31:34Z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0x01010030F817D548E9334F8547F2CF975AE21B</vt:lpwstr>
  </property>
  <property fmtid="{D5CDD505-2E9C-101B-9397-08002B2CF9AE}" pid="3" name="MediaServiceImageTags">
    <vt:lpwstr/>
  </property>
</Properties>
</file>