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hitehavencoal-my.sharepoint.com/personal/rosalie_duff_whitehavencoal_com_au/Documents/desktop/"/>
    </mc:Choice>
  </mc:AlternateContent>
  <xr:revisionPtr revIDLastSave="16" documentId="8_{1DE1CF80-FCBC-4217-B1AB-EC469558AB1C}" xr6:coauthVersionLast="47" xr6:coauthVersionMax="47" xr10:uidLastSave="{DB36C19D-6F6E-4886-AEDB-28E9AC1124B5}"/>
  <bookViews>
    <workbookView xWindow="-110" yWindow="-110" windowWidth="19420" windowHeight="11500" xr2:uid="{7C63EADB-05AF-4F3C-ADDB-8D2D8D50AFC2}"/>
  </bookViews>
  <sheets>
    <sheet name="Cover" sheetId="1" r:id="rId1"/>
    <sheet name="Contents" sheetId="2" r:id="rId2"/>
    <sheet name="Safety" sheetId="3" r:id="rId3"/>
    <sheet name="Workforce profile" sheetId="4" r:id="rId4"/>
    <sheet name="GHG emissions" sheetId="10" r:id="rId5"/>
    <sheet name="Energy" sheetId="11" r:id="rId6"/>
    <sheet name="Compliance" sheetId="12" r:id="rId7"/>
    <sheet name="Biodiversity, land use &amp; rehab" sheetId="8" r:id="rId8"/>
    <sheet name="Water stewardship" sheetId="20" r:id="rId9"/>
    <sheet name="Tailings storage facilities" sheetId="21" r:id="rId10"/>
    <sheet name="Waste and recycling" sheetId="9" r:id="rId11"/>
    <sheet name="Air quality" sheetId="17" r:id="rId12"/>
    <sheet name="Economic contribution" sheetId="5" r:id="rId13"/>
    <sheet name="SASB Coal Standard Index" sheetId="15" r:id="rId14"/>
  </sheets>
  <externalReferences>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8" l="1"/>
  <c r="E7" i="8"/>
  <c r="F7" i="8"/>
  <c r="C7" i="8"/>
  <c r="C36" i="20" l="1"/>
  <c r="C26" i="20"/>
  <c r="C28" i="20" s="1"/>
  <c r="C21" i="20" l="1"/>
  <c r="G33" i="20" l="1"/>
  <c r="G36" i="20" s="1"/>
  <c r="F33" i="20"/>
  <c r="F36" i="20" s="1"/>
  <c r="E36" i="20"/>
  <c r="D36" i="20"/>
  <c r="G26" i="20"/>
  <c r="F26" i="20"/>
  <c r="E26" i="20"/>
  <c r="D26" i="20"/>
  <c r="D28" i="20" s="1"/>
  <c r="F21" i="20"/>
  <c r="E21" i="20"/>
  <c r="D21" i="20"/>
  <c r="G16" i="20"/>
  <c r="F16" i="20"/>
  <c r="E16" i="20"/>
  <c r="G33" i="10"/>
  <c r="F33" i="10"/>
  <c r="G28" i="10"/>
  <c r="G27" i="10"/>
  <c r="G26" i="10"/>
  <c r="F10" i="4" l="1"/>
  <c r="G10" i="4"/>
  <c r="E10" i="4"/>
  <c r="G9" i="11" l="1"/>
  <c r="G19" i="10"/>
  <c r="G18" i="10"/>
  <c r="G17" i="10"/>
  <c r="G16" i="10"/>
  <c r="G15" i="10"/>
  <c r="G9" i="10"/>
  <c r="G34" i="10" s="1"/>
  <c r="G10" i="8"/>
  <c r="G10" i="12"/>
  <c r="F10" i="12" l="1"/>
  <c r="E10" i="12"/>
  <c r="D10" i="12"/>
  <c r="C10" i="12"/>
  <c r="E9" i="11"/>
  <c r="D9" i="11"/>
  <c r="C9" i="11"/>
  <c r="E33" i="10" l="1"/>
  <c r="D33" i="10"/>
  <c r="D26" i="10"/>
  <c r="E24" i="10"/>
  <c r="D11" i="10"/>
  <c r="F9" i="10"/>
  <c r="F34" i="10" s="1"/>
  <c r="E34" i="10"/>
  <c r="D34" i="10"/>
  <c r="C34" i="10"/>
  <c r="C33" i="10" l="1"/>
</calcChain>
</file>

<file path=xl/sharedStrings.xml><?xml version="1.0" encoding="utf-8"?>
<sst xmlns="http://schemas.openxmlformats.org/spreadsheetml/2006/main" count="601" uniqueCount="419">
  <si>
    <t>Contents</t>
  </si>
  <si>
    <t xml:space="preserve">PEOPLE </t>
  </si>
  <si>
    <t>Safety</t>
  </si>
  <si>
    <t>Workforce profile</t>
  </si>
  <si>
    <t>CLIMATE</t>
  </si>
  <si>
    <t>GHG emissions</t>
  </si>
  <si>
    <t>Energy</t>
  </si>
  <si>
    <t>ENVIRONMENT</t>
  </si>
  <si>
    <t>Compliance</t>
  </si>
  <si>
    <t>Water stewardship</t>
  </si>
  <si>
    <t>Biodiversity, land use and rehabilitation</t>
  </si>
  <si>
    <t>Waste</t>
  </si>
  <si>
    <t>Tailings storage facilities</t>
  </si>
  <si>
    <t>Air quality</t>
  </si>
  <si>
    <t>COMMUNITIES</t>
  </si>
  <si>
    <t>Economic contribution</t>
  </si>
  <si>
    <t>SASB COAL STANDARD INDEX</t>
  </si>
  <si>
    <t>SASB Coal Standard Index</t>
  </si>
  <si>
    <t>Safety performance</t>
  </si>
  <si>
    <t xml:space="preserve">All TRIFR and NMFR data includes Blackwater and Daunia mines pre-acquisition and other Whitehaven controlled activities. </t>
  </si>
  <si>
    <t>FY21</t>
  </si>
  <si>
    <t>FY22</t>
  </si>
  <si>
    <t>FY23</t>
  </si>
  <si>
    <t>FY24</t>
  </si>
  <si>
    <t>FY25</t>
  </si>
  <si>
    <t>Fatalities employees</t>
  </si>
  <si>
    <t>Fatalities contractors</t>
  </si>
  <si>
    <r>
      <t>Total recordable injury frequency rate (TRIFR)</t>
    </r>
    <r>
      <rPr>
        <vertAlign val="superscript"/>
        <sz val="8"/>
        <color rgb="FF002262"/>
        <rFont val="Riforma LL TT"/>
        <family val="2"/>
      </rPr>
      <t>1</t>
    </r>
  </si>
  <si>
    <r>
      <t>Near miss frequency rate</t>
    </r>
    <r>
      <rPr>
        <vertAlign val="superscript"/>
        <sz val="8"/>
        <color rgb="FF002262"/>
        <rFont val="Riforma LL TT"/>
        <family val="2"/>
      </rPr>
      <t>2</t>
    </r>
    <r>
      <rPr>
        <sz val="8"/>
        <color rgb="FF002262"/>
        <rFont val="Riforma LL TT"/>
        <family val="2"/>
      </rPr>
      <t xml:space="preserve"> (NMFR)</t>
    </r>
  </si>
  <si>
    <r>
      <t>Hazards with potential to cause a serious injury identified</t>
    </r>
    <r>
      <rPr>
        <vertAlign val="superscript"/>
        <sz val="8"/>
        <color theme="1"/>
        <rFont val="Riforma LL TT"/>
        <family val="2"/>
      </rPr>
      <t>3</t>
    </r>
  </si>
  <si>
    <r>
      <t>In-field safety leadership activities</t>
    </r>
    <r>
      <rPr>
        <vertAlign val="superscript"/>
        <sz val="8"/>
        <color theme="1"/>
        <rFont val="Riforma LL TT"/>
        <family val="2"/>
      </rPr>
      <t>3</t>
    </r>
  </si>
  <si>
    <t>&gt;12,000</t>
  </si>
  <si>
    <t>~22,800</t>
  </si>
  <si>
    <t>Footnotes</t>
  </si>
  <si>
    <t>1. The sum of fatalities, lost-time cases, restricted work cases and medical treatment cases, per million hours worked for employees, contractors and visitors. Whitehaven adopts the US Government Occupational Safety and Health Administration guidelines for the recording and reporting of occupational injury and illnesses.</t>
  </si>
  <si>
    <t>2. The sum of near miss events per million hours worked for employees, contractors and visitors. A near miss event is an event that did not result in a fatality or permanent disabling injury, but had the potential to do so.</t>
  </si>
  <si>
    <t xml:space="preserve">3. Data prior to FY25 excludes Blackwater and Daunia mines. </t>
  </si>
  <si>
    <t>All FY25 includes Blackwater and Daunia mines. FY24 data includes Queensland mines, except where noted.</t>
  </si>
  <si>
    <t>Employees – headcount</t>
  </si>
  <si>
    <r>
      <t>Embedded (permanent) contractors – headcount</t>
    </r>
    <r>
      <rPr>
        <vertAlign val="superscript"/>
        <sz val="8"/>
        <color theme="1"/>
        <rFont val="Riforma LL TT"/>
        <family val="2"/>
      </rPr>
      <t>1</t>
    </r>
  </si>
  <si>
    <t>Other contractors - full-time equivalent</t>
  </si>
  <si>
    <t>Total workforce</t>
  </si>
  <si>
    <t>Diversity and equity (%)</t>
  </si>
  <si>
    <t>Female employees</t>
  </si>
  <si>
    <t>Women in leadership roles</t>
  </si>
  <si>
    <r>
      <t>Females new hires</t>
    </r>
    <r>
      <rPr>
        <vertAlign val="superscript"/>
        <sz val="8"/>
        <color theme="1"/>
        <rFont val="Riforma LL TT"/>
        <family val="2"/>
      </rPr>
      <t>2</t>
    </r>
  </si>
  <si>
    <t>Women on the Board</t>
  </si>
  <si>
    <t>Employees identifying as Indigenous</t>
  </si>
  <si>
    <t>Workforce identifying as Indigenous</t>
  </si>
  <si>
    <t>na</t>
  </si>
  <si>
    <r>
      <t>Employee retention</t>
    </r>
    <r>
      <rPr>
        <b/>
        <vertAlign val="superscript"/>
        <sz val="8"/>
        <color rgb="FF002262"/>
        <rFont val="Riforma LL TT"/>
        <family val="2"/>
      </rPr>
      <t>3</t>
    </r>
    <r>
      <rPr>
        <b/>
        <sz val="8"/>
        <color rgb="FF002262"/>
        <rFont val="Riforma LL TT"/>
        <family val="2"/>
      </rPr>
      <t xml:space="preserve"> </t>
    </r>
  </si>
  <si>
    <t>Total employee turnover (%)</t>
  </si>
  <si>
    <t>Voluntary employee turnover (%)</t>
  </si>
  <si>
    <r>
      <t>Average length of service (years)</t>
    </r>
    <r>
      <rPr>
        <vertAlign val="superscript"/>
        <sz val="8"/>
        <color rgb="FF002262"/>
        <rFont val="Riforma LL TT"/>
        <family val="2"/>
      </rPr>
      <t>4</t>
    </r>
  </si>
  <si>
    <t>Industrial relation</t>
  </si>
  <si>
    <t>Number of collective bargaining agreements</t>
  </si>
  <si>
    <t>Employees covered by collective bargaining agreements (%)</t>
  </si>
  <si>
    <t>Age profile of employees (%)</t>
  </si>
  <si>
    <t>&lt; 20 years, male</t>
  </si>
  <si>
    <t>&lt; 20 years, female</t>
  </si>
  <si>
    <t>20-29 years, male</t>
  </si>
  <si>
    <t>20-29 years, female</t>
  </si>
  <si>
    <t>30-39 years, male</t>
  </si>
  <si>
    <t>30-39 years, female</t>
  </si>
  <si>
    <t>40-49 years, male</t>
  </si>
  <si>
    <t>40-49 years, female</t>
  </si>
  <si>
    <t>50-59 years, male</t>
  </si>
  <si>
    <t>50-59 years, female</t>
  </si>
  <si>
    <t>60+ years, male</t>
  </si>
  <si>
    <t>60+ years, female</t>
  </si>
  <si>
    <t>1. Number of permanent contractors hired via labour hire firms or individual contracts.</t>
  </si>
  <si>
    <t>2. Excludes transfer of existing Blackwater and Daunia employees to Whitehaven.</t>
  </si>
  <si>
    <t>3. FY24 data excludes Blackwater and Daunia mines.</t>
  </si>
  <si>
    <t>3. FY25 tenure includes Qld which commenced on the acquisition date of 3 April 2024.</t>
  </si>
  <si>
    <t xml:space="preserve">GHG emissions </t>
  </si>
  <si>
    <t>Includes Queensland mines post acquisition. Reported on a 100% operations basis</t>
  </si>
  <si>
    <r>
      <t>kt CO</t>
    </r>
    <r>
      <rPr>
        <vertAlign val="subscript"/>
        <sz val="8"/>
        <color theme="3"/>
        <rFont val="Riforma LL TT Medium"/>
        <family val="2"/>
        <scheme val="major"/>
      </rPr>
      <t>2</t>
    </r>
    <r>
      <rPr>
        <sz val="8"/>
        <color theme="3"/>
        <rFont val="Riforma LL TT Medium"/>
        <family val="2"/>
        <scheme val="major"/>
      </rPr>
      <t>-e</t>
    </r>
  </si>
  <si>
    <r>
      <t>FY24</t>
    </r>
    <r>
      <rPr>
        <vertAlign val="superscript"/>
        <sz val="8"/>
        <color theme="3"/>
        <rFont val="Riforma LL TT Medium"/>
        <family val="2"/>
        <scheme val="major"/>
      </rPr>
      <t>1</t>
    </r>
  </si>
  <si>
    <t>Scope 1 emissions</t>
  </si>
  <si>
    <t>Scope 2 emissions (location-based)</t>
  </si>
  <si>
    <r>
      <t>Total operations emissions</t>
    </r>
    <r>
      <rPr>
        <vertAlign val="superscript"/>
        <sz val="8"/>
        <color theme="1"/>
        <rFont val="Riforma LL TT"/>
        <family val="2"/>
      </rPr>
      <t>2</t>
    </r>
  </si>
  <si>
    <r>
      <t>Scope 1 emissions by source</t>
    </r>
    <r>
      <rPr>
        <b/>
        <vertAlign val="superscript"/>
        <sz val="8"/>
        <color theme="1"/>
        <rFont val="Riforma LL TT"/>
        <family val="2"/>
      </rPr>
      <t>2</t>
    </r>
  </si>
  <si>
    <t>Fugitive emissions</t>
  </si>
  <si>
    <t>Diesel consumption</t>
  </si>
  <si>
    <t>Other</t>
  </si>
  <si>
    <t>Scope 1 emissions by mine</t>
  </si>
  <si>
    <t>Narrabri</t>
  </si>
  <si>
    <t>Maules Creek</t>
  </si>
  <si>
    <t>Tarrawonga</t>
  </si>
  <si>
    <t>Werris Creek</t>
  </si>
  <si>
    <t>Vickery</t>
  </si>
  <si>
    <t>Blackwater</t>
  </si>
  <si>
    <t>Daunia</t>
  </si>
  <si>
    <r>
      <t>Scope 2 emissions by mine</t>
    </r>
    <r>
      <rPr>
        <b/>
        <vertAlign val="superscript"/>
        <sz val="8"/>
        <color theme="1"/>
        <rFont val="Riforma LL TT"/>
        <family val="2"/>
      </rPr>
      <t>2</t>
    </r>
  </si>
  <si>
    <t>0</t>
  </si>
  <si>
    <t>Emissions intensity</t>
  </si>
  <si>
    <r>
      <t>Scope 1 emissions intensity (t CO</t>
    </r>
    <r>
      <rPr>
        <vertAlign val="superscript"/>
        <sz val="8"/>
        <color theme="1"/>
        <rFont val="Riforma LL TT"/>
        <family val="2"/>
      </rPr>
      <t>2</t>
    </r>
    <r>
      <rPr>
        <sz val="8"/>
        <color theme="1"/>
        <rFont val="Riforma LL TT"/>
        <family val="2"/>
      </rPr>
      <t>-e/ROM t)</t>
    </r>
  </si>
  <si>
    <r>
      <t>Scope 1 and 2 emissions intensity (t CO</t>
    </r>
    <r>
      <rPr>
        <vertAlign val="superscript"/>
        <sz val="8"/>
        <color theme="1"/>
        <rFont val="Riforma LL TT"/>
        <family val="2"/>
      </rPr>
      <t>2</t>
    </r>
    <r>
      <rPr>
        <sz val="8"/>
        <color theme="1"/>
        <rFont val="Riforma LL TT"/>
        <family val="2"/>
      </rPr>
      <t>-e/ROM t)</t>
    </r>
  </si>
  <si>
    <t>ROM production (kt)</t>
  </si>
  <si>
    <t>2. May not add due to rounding</t>
  </si>
  <si>
    <t xml:space="preserve">Energy </t>
  </si>
  <si>
    <t>Includes Queensland mines post acquisition. Reported on a 100% operations basis.</t>
  </si>
  <si>
    <t>Net energy consumed (terajoules)</t>
  </si>
  <si>
    <t>Intensity – net energy consumed (GJ/ROM t)</t>
  </si>
  <si>
    <t>Net energy consumed by source (terajoules)</t>
  </si>
  <si>
    <t>Diesel</t>
  </si>
  <si>
    <t>Electricity</t>
  </si>
  <si>
    <t>Data includes the Blackwater and Daunia mines since acquisition.</t>
  </si>
  <si>
    <t>Events resulting in enforcement action (number)</t>
  </si>
  <si>
    <t>Enforcement action</t>
  </si>
  <si>
    <t>Pending</t>
  </si>
  <si>
    <r>
      <t>Total</t>
    </r>
    <r>
      <rPr>
        <vertAlign val="superscript"/>
        <sz val="8"/>
        <color rgb="FF002262"/>
        <rFont val="Riforma LL TT Medium"/>
        <family val="2"/>
      </rPr>
      <t>1</t>
    </r>
  </si>
  <si>
    <t>1. Environmental enforcement actions include penalty infringement notices, enforceable undertakings, suspensions, prevention notices and prosecutions.</t>
  </si>
  <si>
    <t>Data prior to FY25 excludes the Blackwater and Daunia mines.</t>
  </si>
  <si>
    <t>Biodiversity</t>
  </si>
  <si>
    <t>NSW, Australia</t>
  </si>
  <si>
    <t>Land managed for biodiversity (ha)</t>
  </si>
  <si>
    <t>Land approved as biodiversity offset/conservation areas (ha)</t>
  </si>
  <si>
    <t>Biodiversity credits retired towards approvals (credits)</t>
  </si>
  <si>
    <t>Trees planted in land managed for biodiversity</t>
  </si>
  <si>
    <t>Area revegetated in land managed for biodiversity (ha)</t>
  </si>
  <si>
    <t>Qld, Australia</t>
  </si>
  <si>
    <t>Land leased out in NSW and Qld</t>
  </si>
  <si>
    <t>Land leased out for agriculture in NSW and Qld</t>
  </si>
  <si>
    <t>Land disturbed for mining in NSW and Qld</t>
  </si>
  <si>
    <t>Land owned associated with operations but not disturbed for mining in NSW and Qld</t>
  </si>
  <si>
    <t>7:1</t>
  </si>
  <si>
    <t>8:1</t>
  </si>
  <si>
    <t>5:1</t>
  </si>
  <si>
    <t>Rehabilitation (ha)</t>
  </si>
  <si>
    <t>Land rehabilitated in financial year in NSW and QLD</t>
  </si>
  <si>
    <t>Land rehabilitated – cumulative in NSW and QLD</t>
  </si>
  <si>
    <t>1. Land disturbed for mining historic data has been revised due to measurement improvements. Cumulative land rehabilitated to FY23 plus land rehabilitated in FY24 does not add due to improvements made to measurement of historic data.</t>
  </si>
  <si>
    <t xml:space="preserve">Data prior to FY25 data excludes the Blackwater and Daunia mines. </t>
  </si>
  <si>
    <t>Megalitres (ML)</t>
  </si>
  <si>
    <t>Water licence allocation</t>
  </si>
  <si>
    <t>Upper Namoi Alluvial</t>
  </si>
  <si>
    <t>Gunnedah Oxley Basin</t>
  </si>
  <si>
    <t>Great Artesian Basin – Southern Recharge</t>
  </si>
  <si>
    <t>River water</t>
  </si>
  <si>
    <t xml:space="preserve">Bedford Supply </t>
  </si>
  <si>
    <t>Burdekin Suply</t>
  </si>
  <si>
    <t>TOTAL</t>
  </si>
  <si>
    <r>
      <t>Water licence extraction</t>
    </r>
    <r>
      <rPr>
        <vertAlign val="superscript"/>
        <sz val="8"/>
        <rFont val="Riforma LL TT"/>
        <family val="2"/>
      </rPr>
      <t>1,2</t>
    </r>
  </si>
  <si>
    <t>River extraction</t>
  </si>
  <si>
    <t>Bore extraction</t>
  </si>
  <si>
    <t>Passive take (groundwater)</t>
  </si>
  <si>
    <r>
      <t>Water used</t>
    </r>
    <r>
      <rPr>
        <vertAlign val="superscript"/>
        <sz val="8"/>
        <rFont val="Riforma LL TT"/>
        <family val="2"/>
      </rPr>
      <t>2</t>
    </r>
  </si>
  <si>
    <t>CHPP (gross)</t>
  </si>
  <si>
    <t>Dust suppresion</t>
  </si>
  <si>
    <t xml:space="preserve">Recycled water </t>
  </si>
  <si>
    <t>Water recycled / water used (%)</t>
  </si>
  <si>
    <r>
      <t>Water withdrawal by source</t>
    </r>
    <r>
      <rPr>
        <b/>
        <vertAlign val="superscript"/>
        <sz val="8"/>
        <rFont val="Riforma LL TT"/>
        <family val="2"/>
      </rPr>
      <t>1</t>
    </r>
  </si>
  <si>
    <t>Surface water</t>
  </si>
  <si>
    <t xml:space="preserve">   River water</t>
  </si>
  <si>
    <t xml:space="preserve">   Precipitation and run off</t>
  </si>
  <si>
    <t>Groundwater – bore water</t>
  </si>
  <si>
    <t>Passive intake (pit inflows)</t>
  </si>
  <si>
    <t xml:space="preserve">    Entrainment - in ore</t>
  </si>
  <si>
    <t xml:space="preserve">Water exported for irrigation </t>
  </si>
  <si>
    <t>1. Definition has been revised to exclude passive groundwater take.</t>
  </si>
  <si>
    <t xml:space="preserve">TSFs at Blackwater </t>
  </si>
  <si>
    <t>TSFs at Blackwater</t>
  </si>
  <si>
    <t>Laleham TSF</t>
  </si>
  <si>
    <t>NCPP TSF</t>
  </si>
  <si>
    <t>R72 TSF</t>
  </si>
  <si>
    <t>Ramp 74 TSF</t>
  </si>
  <si>
    <t>Bonnie Doon</t>
  </si>
  <si>
    <t>Location</t>
  </si>
  <si>
    <t>-23.943,148.823</t>
  </si>
  <si>
    <t>-23.739,148.787</t>
  </si>
  <si>
    <t>-23.924,148.809</t>
  </si>
  <si>
    <t>-23.945,148.834</t>
  </si>
  <si>
    <t>-23.614,148.824</t>
  </si>
  <si>
    <t>Operational status</t>
  </si>
  <si>
    <t>Closed</t>
  </si>
  <si>
    <t>Emergency Storage</t>
  </si>
  <si>
    <t>Inactive</t>
  </si>
  <si>
    <t>Active</t>
  </si>
  <si>
    <t>Date of initial operation</t>
  </si>
  <si>
    <t>Construction method</t>
  </si>
  <si>
    <t>Downstream</t>
  </si>
  <si>
    <t>Hybrid / combination of methods</t>
  </si>
  <si>
    <t>In-pit tailings disposal</t>
  </si>
  <si>
    <r>
      <t>Current TSF impoundment volume (million m</t>
    </r>
    <r>
      <rPr>
        <b/>
        <vertAlign val="superscript"/>
        <sz val="10"/>
        <color rgb="FF002262"/>
        <rFont val="Riforma LL TT"/>
        <family val="2"/>
      </rPr>
      <t>3</t>
    </r>
    <r>
      <rPr>
        <sz val="10"/>
        <color rgb="FF002262"/>
        <rFont val="Riforma LL TT"/>
        <family val="2"/>
      </rPr>
      <t>)</t>
    </r>
  </si>
  <si>
    <r>
      <t>Maximum permitted storage capacity (million m</t>
    </r>
    <r>
      <rPr>
        <vertAlign val="superscript"/>
        <sz val="10"/>
        <color rgb="FF002262"/>
        <rFont val="Riforma LL TT"/>
        <family val="2"/>
      </rPr>
      <t>3</t>
    </r>
    <r>
      <rPr>
        <sz val="10"/>
        <color rgb="FF002262"/>
        <rFont val="Riforma LL TT"/>
        <family val="2"/>
      </rPr>
      <t>)</t>
    </r>
  </si>
  <si>
    <t>Current maximum height (m)</t>
  </si>
  <si>
    <r>
      <t>Planned TSF impoundment volume in five years' time (million m</t>
    </r>
    <r>
      <rPr>
        <b/>
        <vertAlign val="superscript"/>
        <sz val="10"/>
        <color rgb="FF002262"/>
        <rFont val="Riforma LL TT"/>
        <family val="2"/>
      </rPr>
      <t>3</t>
    </r>
    <r>
      <rPr>
        <sz val="10"/>
        <color rgb="FF002262"/>
        <rFont val="Riforma LL TT"/>
        <family val="2"/>
      </rPr>
      <t>)</t>
    </r>
  </si>
  <si>
    <t>Is the dam currently operated or closed as per currently approved design?</t>
  </si>
  <si>
    <t>Yes</t>
  </si>
  <si>
    <t>GISTM consequence classification</t>
  </si>
  <si>
    <t>Significant</t>
  </si>
  <si>
    <t xml:space="preserve">Very high </t>
  </si>
  <si>
    <t>Low</t>
  </si>
  <si>
    <t>This facility is a closed TSF with no population at risk.</t>
  </si>
  <si>
    <t>This facility is an inactive TSF with mine site population at risk.</t>
  </si>
  <si>
    <t xml:space="preserve">This facility is an inactive TSF with no population at risk. </t>
  </si>
  <si>
    <t>This facility is an inactive TSF. A remediation plan is in place.</t>
  </si>
  <si>
    <t>This facility is an active TSF with no population at risk.</t>
  </si>
  <si>
    <t>GISTM Conformance</t>
  </si>
  <si>
    <t>Meets</t>
  </si>
  <si>
    <t>Hazard categorisation of this facility, based on consequence of failure</t>
  </si>
  <si>
    <t>Low, Low</t>
  </si>
  <si>
    <t>Significant, High B</t>
  </si>
  <si>
    <t>Significant, Significant</t>
  </si>
  <si>
    <r>
      <t>Significant</t>
    </r>
    <r>
      <rPr>
        <vertAlign val="superscript"/>
        <sz val="10"/>
        <rFont val="Riforma LL TT"/>
        <family val="2"/>
      </rPr>
      <t>1</t>
    </r>
    <r>
      <rPr>
        <sz val="10"/>
        <rFont val="Riforma LL TT"/>
        <family val="2"/>
      </rPr>
      <t>, Low</t>
    </r>
  </si>
  <si>
    <t>Low, Very Low</t>
  </si>
  <si>
    <t>Guideline followed for classification system</t>
  </si>
  <si>
    <t>Department of Environment, Science and Innovation / ANCOLD</t>
  </si>
  <si>
    <r>
      <t>Department of Environment, Science and Innovation / ANCOLD</t>
    </r>
    <r>
      <rPr>
        <vertAlign val="superscript"/>
        <sz val="10"/>
        <rFont val="Riforma LL TT"/>
        <family val="2"/>
      </rPr>
      <t>1</t>
    </r>
  </si>
  <si>
    <t>Most recent independent technical review</t>
  </si>
  <si>
    <t>2024 ITRB</t>
  </si>
  <si>
    <t>Did the most recent independent technical review result in material findings related to the safety of the facility</t>
  </si>
  <si>
    <t>No</t>
  </si>
  <si>
    <t>Have mitigation measures implemented to reduce risk to a level as low as reasonably practicable (ALARP)</t>
  </si>
  <si>
    <t>Is a site-specific emergency preparedness and response plan in place?</t>
  </si>
  <si>
    <t>Lattest Risk Assessment</t>
  </si>
  <si>
    <t>Failure Impact Assessment Summary</t>
  </si>
  <si>
    <t>FIA, GISTM Significant and ANCOLD Low consequence category, with impacts limited to environmental consequences and no PAR</t>
  </si>
  <si>
    <t xml:space="preserve">BWM CHPP within FIA and R34 work area. No anticipated potential for off lease impact. </t>
  </si>
  <si>
    <t>The FIA indicates no Population at Risk (PAR), with consequence categories based on environmental impacts</t>
  </si>
  <si>
    <t>FIA highlights credible failure modes requiring quantitative assessment, with potential environmental impacts but no specific PAR</t>
  </si>
  <si>
    <t xml:space="preserve">FIA assesses a Low consequence category, assuming 0 PAR, </t>
  </si>
  <si>
    <t>Potential Failure Mode:</t>
  </si>
  <si>
    <t>Erosion</t>
  </si>
  <si>
    <t xml:space="preserve">Overtopping, seeapge/piping, foundation instability. </t>
  </si>
  <si>
    <t>Embankment erosion. Seepage/piping through foundation</t>
  </si>
  <si>
    <t>Erosion, overtopping, seepage/piping</t>
  </si>
  <si>
    <t xml:space="preserve">Internal HW instabilities. Personell access risks. </t>
  </si>
  <si>
    <t>Critical Control</t>
  </si>
  <si>
    <t>Periodic Inspections</t>
  </si>
  <si>
    <t>Design and Monitoring. Daily inspections, Monthly InSAR monitoring, piezometers, GW bores</t>
  </si>
  <si>
    <t xml:space="preserve">Piezometer monitoring, InSAR, regular inspecitons. Spillway passes 1:1000 AEP flood. </t>
  </si>
  <si>
    <t xml:space="preserve">Monthly inpsection, water level monitoring </t>
  </si>
  <si>
    <t xml:space="preserve">GW monitoring bores, Geotechnical stability analysis for HW and LW. Site hazard management procedures in place </t>
  </si>
  <si>
    <t>Stability Assessments</t>
  </si>
  <si>
    <t>EOR completed stability assessments. 2023</t>
  </si>
  <si>
    <t xml:space="preserve">EOR completed stability assessments.2023 </t>
  </si>
  <si>
    <t>EOR completed stability assessments. 2021</t>
  </si>
  <si>
    <t>Geotechnical LW and HW assessments completed</t>
  </si>
  <si>
    <t>TSFs at Gunnedah CHPP</t>
  </si>
  <si>
    <t>Western Emplacement</t>
  </si>
  <si>
    <t>Eastern Emplacement</t>
  </si>
  <si>
    <t>-30.953684, 150.198001</t>
  </si>
  <si>
    <t>-30.952175, 150.205082</t>
  </si>
  <si>
    <t>Dry Stack Settlement ponds</t>
  </si>
  <si>
    <r>
      <t>Current TSF impoundment volume (million m</t>
    </r>
    <r>
      <rPr>
        <b/>
        <vertAlign val="superscript"/>
        <sz val="10"/>
        <rFont val="Riforma LL TT"/>
        <family val="2"/>
        <scheme val="minor"/>
      </rPr>
      <t>3</t>
    </r>
    <r>
      <rPr>
        <sz val="10"/>
        <rFont val="Arial"/>
        <family val="2"/>
      </rPr>
      <t>)</t>
    </r>
  </si>
  <si>
    <r>
      <t>Maximum permitted storage capacity (million m</t>
    </r>
    <r>
      <rPr>
        <vertAlign val="superscript"/>
        <sz val="10"/>
        <rFont val="Arial"/>
        <family val="2"/>
      </rPr>
      <t>3</t>
    </r>
    <r>
      <rPr>
        <sz val="10"/>
        <rFont val="Arial"/>
        <family val="2"/>
      </rPr>
      <t>)</t>
    </r>
  </si>
  <si>
    <t>Current maximum height (m) (TOP OF WALL)</t>
  </si>
  <si>
    <r>
      <t>Planned TSF impoundment volume in five years' time (million m</t>
    </r>
    <r>
      <rPr>
        <b/>
        <vertAlign val="superscript"/>
        <sz val="10"/>
        <rFont val="Riforma LL TT"/>
        <family val="2"/>
        <scheme val="minor"/>
      </rPr>
      <t>3</t>
    </r>
    <r>
      <rPr>
        <sz val="10"/>
        <rFont val="Arial"/>
        <family val="2"/>
      </rPr>
      <t>)</t>
    </r>
  </si>
  <si>
    <t xml:space="preserve">Variable </t>
  </si>
  <si>
    <t xml:space="preserve">Operational as per Approval </t>
  </si>
  <si>
    <t xml:space="preserve">GISTM consequence classification </t>
  </si>
  <si>
    <t xml:space="preserve">This TSF is a dry stack working in conjunction with the other ponds to dry and consolidate the Fine Reject before they are co-mingled and desposited in-pit back on site. </t>
  </si>
  <si>
    <t>Partially Meets</t>
  </si>
  <si>
    <t>ANCOLD</t>
  </si>
  <si>
    <t>Has there been a recent independent technical review</t>
  </si>
  <si>
    <t>Yes - 2025</t>
  </si>
  <si>
    <t>Did the most recent independent technical review result in material findings related to safety of the facility</t>
  </si>
  <si>
    <t xml:space="preserve">Fine reject drying ponds are operated in accordance with approvals and the Reject Ponds Management Procedure </t>
  </si>
  <si>
    <t xml:space="preserve">CHPP has a site specific emergency plan in place </t>
  </si>
  <si>
    <t>Currently under review</t>
  </si>
  <si>
    <t>Environmental and Social</t>
  </si>
  <si>
    <t>Rural setting with limited community impact</t>
  </si>
  <si>
    <t>At Gunnedah, FY25 inspections reclassified two TSFs used as internal drying ponds as operational components, reducing the reported TSFs from 10 to two.</t>
  </si>
  <si>
    <t xml:space="preserve">Waste </t>
  </si>
  <si>
    <t xml:space="preserve">Data prior to FY25 excludes the Blackwater and Daunia mines. </t>
  </si>
  <si>
    <t>(kt)</t>
  </si>
  <si>
    <t xml:space="preserve">Non-mineral waste </t>
  </si>
  <si>
    <r>
      <t>Waste generated (non-hazardous)</t>
    </r>
    <r>
      <rPr>
        <vertAlign val="superscript"/>
        <sz val="8"/>
        <color rgb="FF002262"/>
        <rFont val="Riforma LL TT"/>
        <family val="2"/>
      </rPr>
      <t>1</t>
    </r>
  </si>
  <si>
    <t>Waste generated (hazardous)</t>
  </si>
  <si>
    <r>
      <t>Non-mineral waste generated (total)</t>
    </r>
    <r>
      <rPr>
        <vertAlign val="superscript"/>
        <sz val="8"/>
        <color rgb="FF002262"/>
        <rFont val="Riforma LL TT"/>
        <family val="2"/>
      </rPr>
      <t>2</t>
    </r>
  </si>
  <si>
    <t xml:space="preserve">Non-mineral waste recycled </t>
  </si>
  <si>
    <t>Hazardous waste recycled</t>
  </si>
  <si>
    <t>Waste recycled %</t>
  </si>
  <si>
    <t xml:space="preserve">Mineral waste </t>
  </si>
  <si>
    <t>Tailings produced</t>
  </si>
  <si>
    <t>Waste rock generated</t>
  </si>
  <si>
    <t>1. Non-hazarous mineral waste for FY24 includes off-road oversized waste tyres buried on site not previously reported. The conversion factor for some liquid waste to kilograms was revised in FY24.</t>
  </si>
  <si>
    <t>2. Data may not add due to rounding.</t>
  </si>
  <si>
    <t>Tonnes</t>
  </si>
  <si>
    <t>SOx emissions</t>
  </si>
  <si>
    <t>Not yet available</t>
  </si>
  <si>
    <t>NOx emissions</t>
  </si>
  <si>
    <t>Particulate matter (PM10)</t>
  </si>
  <si>
    <t>Volatile organic compounds</t>
  </si>
  <si>
    <t>Mercury</t>
  </si>
  <si>
    <t xml:space="preserve">FY25 data includes the Blackwater and Daunia mines. </t>
  </si>
  <si>
    <t>$m</t>
  </si>
  <si>
    <r>
      <t>Wages and salaries paid in North West NSW and regional Qld</t>
    </r>
    <r>
      <rPr>
        <vertAlign val="superscript"/>
        <sz val="8"/>
        <color theme="1"/>
        <rFont val="Riforma LL TT"/>
        <family val="2"/>
      </rPr>
      <t>1,2</t>
    </r>
  </si>
  <si>
    <r>
      <t>Total employee benefits</t>
    </r>
    <r>
      <rPr>
        <vertAlign val="superscript"/>
        <sz val="8"/>
        <color theme="1"/>
        <rFont val="Riforma LL TT"/>
        <family val="2"/>
      </rPr>
      <t>3</t>
    </r>
  </si>
  <si>
    <r>
      <t>Spend with regional suppliers in North West NSW</t>
    </r>
    <r>
      <rPr>
        <vertAlign val="superscript"/>
        <sz val="8"/>
        <color theme="1"/>
        <rFont val="Riforma LL TT"/>
        <family val="2"/>
      </rPr>
      <t>2</t>
    </r>
  </si>
  <si>
    <r>
      <t>Spend with regional suppliers in Qld</t>
    </r>
    <r>
      <rPr>
        <vertAlign val="superscript"/>
        <sz val="8"/>
        <color theme="1"/>
        <rFont val="Riforma LL TT"/>
        <family val="2"/>
      </rPr>
      <t>2</t>
    </r>
  </si>
  <si>
    <r>
      <t>Spend with all suppliers</t>
    </r>
    <r>
      <rPr>
        <vertAlign val="superscript"/>
        <sz val="8"/>
        <color rgb="FF002262"/>
        <rFont val="Riforma LL TT"/>
        <family val="2"/>
      </rPr>
      <t>1,4</t>
    </r>
    <r>
      <rPr>
        <sz val="8"/>
        <color rgb="FF002262"/>
        <rFont val="Riforma LL TT"/>
        <family val="2"/>
      </rPr>
      <t xml:space="preserve"> </t>
    </r>
  </si>
  <si>
    <r>
      <t>Spend with Indigenous businesses in NSW</t>
    </r>
    <r>
      <rPr>
        <vertAlign val="superscript"/>
        <sz val="8"/>
        <color rgb="FF002262"/>
        <rFont val="Riforma LL TT"/>
        <family val="2"/>
      </rPr>
      <t>1</t>
    </r>
  </si>
  <si>
    <r>
      <t>Corporate community partnerships and donations</t>
    </r>
    <r>
      <rPr>
        <vertAlign val="superscript"/>
        <sz val="8"/>
        <color rgb="FF002262"/>
        <rFont val="Riforma LL TT"/>
        <family val="2"/>
      </rPr>
      <t>1</t>
    </r>
  </si>
  <si>
    <t>Taxes and royalties paid</t>
  </si>
  <si>
    <t>Community complaints</t>
  </si>
  <si>
    <t>Number of complaints</t>
  </si>
  <si>
    <t>1. On a 100% joint venture basis</t>
  </si>
  <si>
    <t>2. NSW includes Gunnedah, Narrabri, Tamworth and Liverpool Plains. Qld includes Isaac, Central Highlands, Rockhampton, Mackay, Livingstone and Gladstone.</t>
  </si>
  <si>
    <t>3. On an equity basis. Data from the notes to the audited financial statements.</t>
  </si>
  <si>
    <t>4. FY24 data includes Queensland mines, post acquisition.</t>
  </si>
  <si>
    <t>SASB Coal Standards Index</t>
  </si>
  <si>
    <t>Data is presented in a 100% operational basis, except where noted</t>
  </si>
  <si>
    <t>Code</t>
  </si>
  <si>
    <t>Accounting Metric</t>
  </si>
  <si>
    <r>
      <t>Whitehaven Response</t>
    </r>
    <r>
      <rPr>
        <vertAlign val="superscript"/>
        <sz val="8"/>
        <color theme="3"/>
        <rFont val="Riforma LL TT Medium"/>
        <family val="2"/>
        <scheme val="major"/>
      </rPr>
      <t>1</t>
    </r>
  </si>
  <si>
    <t>Greenhouse Gas Emissions</t>
  </si>
  <si>
    <t xml:space="preserve">EM-CO-110a.1          
        </t>
  </si>
  <si>
    <t>Gross global Scope 1 emissions, percentage covered under emissions-limiting regulations</t>
  </si>
  <si>
    <t>EM-CO-110a.2</t>
  </si>
  <si>
    <t>Discussion of long-term and short-term strategy or plan to manage Scope 1 emissions, emissions reduction targets, and an analysis of performance against those targets</t>
  </si>
  <si>
    <t>See Climate section.</t>
  </si>
  <si>
    <t>Water Management</t>
  </si>
  <si>
    <t xml:space="preserve">EM-CO-140a.1        
        </t>
  </si>
  <si>
    <t>(1) Total fresh water withdrawn, (2) percentage recycled, (3) percentage in regions with High or Extremely High Baseline Water Stress</t>
  </si>
  <si>
    <t>EM-CO-140a.2</t>
  </si>
  <si>
    <t>Waste Management</t>
  </si>
  <si>
    <t xml:space="preserve">EM-CO-150a.2                       </t>
  </si>
  <si>
    <t>Total weight of non-mineral waste generated</t>
  </si>
  <si>
    <t>EM-CO-150a.3</t>
  </si>
  <si>
    <t>Total weight of tailings produced</t>
  </si>
  <si>
    <t>EM-CO-150a.4</t>
  </si>
  <si>
    <t>Total weight of waste rock generated</t>
  </si>
  <si>
    <t>EM-CO-150a.5</t>
  </si>
  <si>
    <t>Total weight of hazardous waste generated</t>
  </si>
  <si>
    <t>EM-CO-150a.6</t>
  </si>
  <si>
    <t>Total weight of hazardous waste recycled</t>
  </si>
  <si>
    <t>EM-CO-150a.7</t>
  </si>
  <si>
    <t>Number of significant incidents associated with hazardous waste management</t>
  </si>
  <si>
    <t xml:space="preserve">EM-CO-150a.8        </t>
  </si>
  <si>
    <t>Description of waste management policies and procedures for active and inactive operations</t>
  </si>
  <si>
    <t>Biodiversity Impacts</t>
  </si>
  <si>
    <t>EM-CO-160a.1</t>
  </si>
  <si>
    <t>Description of environmental management policies and practices for active sites</t>
  </si>
  <si>
    <t>See Biodiversity and land use section on page 43.</t>
  </si>
  <si>
    <t>EM-CO-160a.2</t>
  </si>
  <si>
    <t>Percentage of mine sites where acid rock drainage is: (1) predicted to occur, (2) actively mitigated, and (3) under treatment or remediation</t>
  </si>
  <si>
    <t>Whitehaven's NSW mine sites do not include acid rock drainage. At our Blackwater Mine, we have programs of work to monitor the groundwater to identify any acidity and diagnose any potential sources of this acidity. We expect to report further on this in our FY26 Sustainability Report.</t>
  </si>
  <si>
    <t>EM-CO-160a.3</t>
  </si>
  <si>
    <t>Percentage of (1) proved and (2) probable reserves in or near sites with protected conservation status or endangered species habitat</t>
  </si>
  <si>
    <t xml:space="preserve">Not yet available </t>
  </si>
  <si>
    <t>Rights of Indigenous Peoples</t>
  </si>
  <si>
    <t>EM-CO-210a.1</t>
  </si>
  <si>
    <t>Percentage of (1) proved and (2) probable reserves in or near indigenous land</t>
  </si>
  <si>
    <t>EM-CO-210a.2</t>
  </si>
  <si>
    <t>Discussion of engagement processes and due diligence practices with respect to the management of indigenous rights</t>
  </si>
  <si>
    <t>Community Relations</t>
  </si>
  <si>
    <t>EM-CO-210b.1</t>
  </si>
  <si>
    <t>Discussion of process to manage risks and opportunities associated with community rights and interests</t>
  </si>
  <si>
    <t>EM-CO-210b.2</t>
  </si>
  <si>
    <t>Number and duration of non-technical delays</t>
  </si>
  <si>
    <t xml:space="preserve">There have been no non-technical delays in FY25. </t>
  </si>
  <si>
    <t>Labour Relations</t>
  </si>
  <si>
    <t>EM-CO-310a.1</t>
  </si>
  <si>
    <t>Percentage of active workforce covered under collective bargaining agreements, broken down by U.S. and foreign employees</t>
  </si>
  <si>
    <t>EM-CO-310a.2</t>
  </si>
  <si>
    <t>Number and duration of strikes and lockouts</t>
  </si>
  <si>
    <t xml:space="preserve">There were no days lost at Whitehaven’s operations due to industrial action – see page 23. </t>
  </si>
  <si>
    <t>Workforce Health &amp; Safety</t>
  </si>
  <si>
    <t>EM-CO-320a.1</t>
  </si>
  <si>
    <t>(1) MSHA All-Incidence rate, (2) fatality rate, and (3) near miss frequency rate (NMFR)</t>
  </si>
  <si>
    <t>EM-CO-320a.2</t>
  </si>
  <si>
    <t>Discussion of management of accident and safety risks and long-term health and safety risks</t>
  </si>
  <si>
    <t>See Health, safety and wellbeing section on pages 15–18.</t>
  </si>
  <si>
    <t>Reserves Valuation &amp; Capital Expenditures</t>
  </si>
  <si>
    <t>EM-CO-420a.1</t>
  </si>
  <si>
    <t>Sensitivity of coal reserve levels to future price projection scenarios that account for a price on carbon emissions</t>
  </si>
  <si>
    <t>See climate resilience section on pages 38–41.</t>
  </si>
  <si>
    <t>EM-CO-420a.2</t>
  </si>
  <si>
    <t>Estimated carbon dioxide emissions embedded in proven coal reserves</t>
  </si>
  <si>
    <t>Whitehaven’s reserves are published on our website as required under the Joint Ore Reserves Committee (JORC).
The standard Intergovernmental Panel on Climate Change (IPCC) factors are available:</t>
  </si>
  <si>
    <t>here</t>
  </si>
  <si>
    <t>EM-CO-420a.3</t>
  </si>
  <si>
    <t>Discussion of how price and demand for coal and/or climate regulation influence the capital expenditure strategy for exploration, acquisition, and development of assets</t>
  </si>
  <si>
    <t>Tailings Storage Facilities Management</t>
  </si>
  <si>
    <t>EM-CO-540a.1</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</si>
  <si>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</si>
  <si>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See tailings storage facilities worksheet in this Sustainability Databook.</t>
  </si>
  <si>
    <t>EM-CO-540a.2</t>
  </si>
  <si>
    <t>Summary of tailings management systems and governance structure used to monitor and maintain the stability of tailings storage facilities</t>
  </si>
  <si>
    <t>EM-CO-540a.3</t>
  </si>
  <si>
    <t>Approach to development of Emergency Preparedness and Response Plans (EPRPs) for tailings storage facilities</t>
  </si>
  <si>
    <t>Activity Metric</t>
  </si>
  <si>
    <r>
      <t>Whitehaven Response</t>
    </r>
    <r>
      <rPr>
        <b/>
        <vertAlign val="superscript"/>
        <sz val="8"/>
        <color theme="3"/>
        <rFont val="Riforma LL TT"/>
        <family val="2"/>
      </rPr>
      <t>1</t>
    </r>
  </si>
  <si>
    <t>EM-CO-000.A</t>
  </si>
  <si>
    <t>Production of thermal coal</t>
  </si>
  <si>
    <t>EM-CO-000.B</t>
  </si>
  <si>
    <t>Production of metallurgical coal</t>
  </si>
  <si>
    <t>1. All references to sections and page numbers refer to the Sustainability Report 2025.</t>
  </si>
  <si>
    <t xml:space="preserve">92% – see page 33.
</t>
  </si>
  <si>
    <t xml:space="preserve">See Water Stewardship section and data tables on pages 44 and 66, respectively.
</t>
  </si>
  <si>
    <t>Number of incidents of non-compliance associated with water quality permits, standards, and regulations</t>
  </si>
  <si>
    <t>See Waste and recycling section and data tables on pages 46 and 66, respectively.</t>
  </si>
  <si>
    <t>Nil - see page 46 and 66, respectively.</t>
  </si>
  <si>
    <t>See Waste and recycling section on page 46.</t>
  </si>
  <si>
    <t>We have no reserves near Indigenous land, based on the definition of ‘Aboriginal community’ from the Australian Bureau of Statistics adopted by Whitehaven - see page 55. 
Whitehaven notes that Red Chief LALC (Gunnedah) has a Travelling Stock Route claimed under the Land Claims process on Maules Creek mine (in overburden emplacement) which we have a compensation agreement with them on.</t>
  </si>
  <si>
    <t>Refer to the Aboriginal and Torres Strait Islander peoples section on pages 55-57.</t>
  </si>
  <si>
    <t>See pages 51–54 of the Communities section.</t>
  </si>
  <si>
    <t>63% of employees are covered by enterprise agreements – see pages 21 and 64, respectively.</t>
  </si>
  <si>
    <t>See safety worksheet in this Sustainability Databook. Also see Health, safety and wellbeing section and relevant data table on pages 15 and 64, respectively.</t>
  </si>
  <si>
    <t>See Tailings storage facilities section on page 49.</t>
  </si>
  <si>
    <t>See pages 6 and 25 for revenue by coal type.</t>
  </si>
  <si>
    <t>1. FY24 data includes Blackwater and Daunia mines for June quarter.</t>
  </si>
  <si>
    <r>
      <t>Daunia</t>
    </r>
    <r>
      <rPr>
        <vertAlign val="superscript"/>
        <sz val="8"/>
        <color theme="1"/>
        <rFont val="Riforma LL TT"/>
        <family val="2"/>
      </rPr>
      <t>1</t>
    </r>
  </si>
  <si>
    <t>Nil - see page 43.</t>
  </si>
  <si>
    <t>2. Historic water extraction and water use data was reported based on mines’ Annual Reviews which are prepared on a calendar year rather than financial year basis. Water use data is now aligned with the respective financial years.</t>
  </si>
  <si>
    <t>Footnote:</t>
  </si>
  <si>
    <t>RAMP74 TSF has provisionally been reassessed with a significant consequence for Failure to Contain - Overtopping, under the Queensland Department of Environment and Science Manual. This is being reviewed against a water balance and surface water study, which is currently in progress.</t>
  </si>
  <si>
    <r>
      <t>Land controlled in NSW and Qld</t>
    </r>
    <r>
      <rPr>
        <vertAlign val="superscript"/>
        <sz val="8"/>
        <color rgb="FF002262"/>
        <rFont val="Riforma LL TT"/>
        <family val="2"/>
      </rPr>
      <t>2</t>
    </r>
  </si>
  <si>
    <t>2. Whitehaven-controlled land (includes land owned and leased). Prior to FY25 all land is owned.</t>
  </si>
  <si>
    <r>
      <t>Land managed for biodiversity vs land distrubed for mining (ratio) in NSW and Qld</t>
    </r>
    <r>
      <rPr>
        <vertAlign val="superscript"/>
        <sz val="8"/>
        <color rgb="FF002262"/>
        <rFont val="Riforma LL TT"/>
        <family val="2"/>
      </rPr>
      <t>3</t>
    </r>
  </si>
  <si>
    <t>3. FY25 excludes Blackwater Mine as it does not require approved biodiversity offset area.</t>
  </si>
  <si>
    <t xml:space="preserve">1. Data may not add due to rounding. </t>
  </si>
  <si>
    <t xml:space="preserve">Land use (ha) </t>
  </si>
  <si>
    <r>
      <t>Land managed for biodiversity in NSW and Qld (ha)</t>
    </r>
    <r>
      <rPr>
        <vertAlign val="superscript"/>
        <sz val="8"/>
        <color rgb="FF002262"/>
        <rFont val="Riforma LL TT"/>
        <family val="2"/>
      </rPr>
      <t>1</t>
    </r>
  </si>
  <si>
    <t>Female to male total fixed remuneration ratio</t>
  </si>
  <si>
    <t>Biodiversity (total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</si>
</sst>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_-;\-* #,##0_-;_-* &quot;-&quot;??_-;_-@_-"/>
    <numFmt numFmtId="166" formatCode="0.0"/>
    <numFmt numFmtId="167" formatCode="_-* #,##0.000_-;\-* #,##0.000_-;_-* &quot;-&quot;??_-;_-@_-"/>
    <numFmt numFmtId="168" formatCode="0.000"/>
    <numFmt numFmtId="169" formatCode="#,##0.0"/>
  </numFmts>
  <fonts count="60" x14ac:knownFonts="1">
    <font>
      <sz val="11"/>
      <color theme="1"/>
      <name val="Riforma LL TT"/>
      <family val="2"/>
      <scheme val="minor"/>
    </font>
    <font>
      <sz val="11"/>
      <color theme="1"/>
      <name val="Riforma LL TT"/>
      <family val="2"/>
      <scheme val="minor"/>
    </font>
    <font>
      <sz val="11"/>
      <color theme="1"/>
      <name val="Arial"/>
      <family val="2"/>
    </font>
    <font>
      <sz val="10"/>
      <name val="Arial"/>
      <family val="2"/>
    </font>
    <font>
      <sz val="10"/>
      <color rgb="FF000000"/>
      <name val="Arial"/>
      <family val="2"/>
    </font>
    <font>
      <b/>
      <sz val="11"/>
      <color theme="1"/>
      <name val="Riforma LL TT"/>
      <family val="2"/>
      <scheme val="minor"/>
    </font>
    <font>
      <u/>
      <sz val="11"/>
      <color theme="10"/>
      <name val="Riforma LL TT"/>
      <family val="2"/>
      <scheme val="minor"/>
    </font>
    <font>
      <sz val="7"/>
      <color theme="0"/>
      <name val="Riforma LL TT"/>
      <family val="2"/>
      <scheme val="minor"/>
    </font>
    <font>
      <sz val="7"/>
      <color theme="1"/>
      <name val="Arial"/>
      <family val="2"/>
    </font>
    <font>
      <sz val="8"/>
      <name val="Riforma LL TT"/>
      <family val="2"/>
      <scheme val="minor"/>
    </font>
    <font>
      <sz val="8"/>
      <color theme="1"/>
      <name val="Riforma LL TT"/>
      <family val="2"/>
    </font>
    <font>
      <sz val="8"/>
      <color rgb="FFFF0000"/>
      <name val="Riforma LL TT"/>
      <family val="2"/>
    </font>
    <font>
      <b/>
      <sz val="8"/>
      <color theme="1"/>
      <name val="Riforma LL TT"/>
      <family val="2"/>
    </font>
    <font>
      <u/>
      <sz val="8"/>
      <color theme="10"/>
      <name val="Riforma LL TT"/>
      <family val="2"/>
    </font>
    <font>
      <sz val="11"/>
      <color theme="1"/>
      <name val="Riforma LL TT"/>
      <family val="2"/>
    </font>
    <font>
      <sz val="8"/>
      <color rgb="FF001A45"/>
      <name val="Riforma LL TT"/>
      <family val="2"/>
    </font>
    <font>
      <i/>
      <sz val="8"/>
      <name val="Riforma LL TT"/>
      <family val="2"/>
    </font>
    <font>
      <i/>
      <sz val="11"/>
      <color theme="1"/>
      <name val="Riforma LL TT"/>
      <family val="2"/>
    </font>
    <font>
      <sz val="10"/>
      <color theme="1"/>
      <name val="Riforma LL TT"/>
      <family val="2"/>
    </font>
    <font>
      <b/>
      <sz val="8"/>
      <color theme="0"/>
      <name val="Riforma LL TT"/>
      <family val="2"/>
    </font>
    <font>
      <vertAlign val="superscript"/>
      <sz val="8"/>
      <color theme="1"/>
      <name val="Riforma LL TT"/>
      <family val="2"/>
    </font>
    <font>
      <sz val="8"/>
      <color rgb="FF000000"/>
      <name val="Riforma LL TT"/>
      <family val="2"/>
    </font>
    <font>
      <sz val="10"/>
      <color rgb="FFC00000"/>
      <name val="Riforma LL TT"/>
      <family val="2"/>
    </font>
    <font>
      <i/>
      <sz val="8"/>
      <color theme="1"/>
      <name val="Riforma LL TT"/>
      <family val="2"/>
    </font>
    <font>
      <sz val="8"/>
      <name val="Riforma LL TT"/>
      <family val="2"/>
    </font>
    <font>
      <b/>
      <vertAlign val="superscript"/>
      <sz val="8"/>
      <color theme="1"/>
      <name val="Riforma LL TT"/>
      <family val="2"/>
    </font>
    <font>
      <u/>
      <sz val="11"/>
      <color theme="10"/>
      <name val="Riforma LL TT"/>
      <family val="2"/>
    </font>
    <font>
      <i/>
      <sz val="8"/>
      <color rgb="FFFF0000"/>
      <name val="Riforma LL TT"/>
      <family val="2"/>
    </font>
    <font>
      <vertAlign val="superscript"/>
      <sz val="8"/>
      <name val="Riforma LL TT"/>
      <family val="2"/>
    </font>
    <font>
      <sz val="11"/>
      <name val="Riforma LL TT"/>
      <family val="2"/>
    </font>
    <font>
      <sz val="12"/>
      <color theme="3"/>
      <name val="Riforma LL TT Medium"/>
      <family val="2"/>
      <scheme val="major"/>
    </font>
    <font>
      <b/>
      <sz val="8"/>
      <color theme="3"/>
      <name val="Riforma LL TT"/>
      <family val="2"/>
    </font>
    <font>
      <sz val="8"/>
      <color theme="3"/>
      <name val="Riforma LL TT Medium"/>
      <family val="2"/>
      <scheme val="major"/>
    </font>
    <font>
      <u/>
      <sz val="8"/>
      <color theme="2"/>
      <name val="Riforma LL TT Medium"/>
      <family val="2"/>
    </font>
    <font>
      <sz val="8"/>
      <color theme="1"/>
      <name val="Riforma LL TT Medium"/>
      <family val="2"/>
      <scheme val="major"/>
    </font>
    <font>
      <vertAlign val="subscript"/>
      <sz val="8"/>
      <color theme="3"/>
      <name val="Riforma LL TT Medium"/>
      <family val="2"/>
      <scheme val="major"/>
    </font>
    <font>
      <vertAlign val="superscript"/>
      <sz val="8"/>
      <color theme="3"/>
      <name val="Riforma LL TT Medium"/>
      <family val="2"/>
      <scheme val="major"/>
    </font>
    <font>
      <sz val="8"/>
      <color theme="1"/>
      <name val="Riforma LL TT Medium"/>
      <family val="2"/>
    </font>
    <font>
      <sz val="8"/>
      <color rgb="FF002262"/>
      <name val="Riforma LL TT"/>
      <family val="2"/>
    </font>
    <font>
      <sz val="8"/>
      <color rgb="FF002262"/>
      <name val="Riforma LL TT Medium"/>
      <family val="2"/>
    </font>
    <font>
      <vertAlign val="superscript"/>
      <sz val="8"/>
      <color rgb="FF002262"/>
      <name val="Riforma LL TT"/>
      <family val="2"/>
    </font>
    <font>
      <b/>
      <vertAlign val="superscript"/>
      <sz val="8"/>
      <color rgb="FF002262"/>
      <name val="Riforma LL TT"/>
      <family val="2"/>
    </font>
    <font>
      <b/>
      <sz val="8"/>
      <color rgb="FF002262"/>
      <name val="Riforma LL TT"/>
      <family val="2"/>
    </font>
    <font>
      <vertAlign val="superscript"/>
      <sz val="8"/>
      <color rgb="FF002262"/>
      <name val="Riforma LL TT Medium"/>
      <family val="2"/>
    </font>
    <font>
      <b/>
      <vertAlign val="superscript"/>
      <sz val="8"/>
      <color theme="3"/>
      <name val="Riforma LL TT"/>
      <family val="2"/>
    </font>
    <font>
      <sz val="8"/>
      <name val="Arial"/>
      <family val="2"/>
    </font>
    <font>
      <sz val="8"/>
      <color theme="3"/>
      <name val="Riforma LL TT"/>
      <family val="2"/>
    </font>
    <font>
      <b/>
      <sz val="8"/>
      <name val="Riforma LL TT"/>
      <family val="2"/>
    </font>
    <font>
      <b/>
      <vertAlign val="superscript"/>
      <sz val="8"/>
      <name val="Riforma LL TT"/>
      <family val="2"/>
    </font>
    <font>
      <b/>
      <sz val="10"/>
      <color theme="3"/>
      <name val="Riforma LL TT"/>
      <family val="2"/>
    </font>
    <font>
      <sz val="10"/>
      <color theme="3"/>
      <name val="Riforma LL TT Medium"/>
      <family val="2"/>
      <scheme val="major"/>
    </font>
    <font>
      <sz val="10"/>
      <color rgb="FF000000"/>
      <name val="Riforma LL TT"/>
      <family val="2"/>
    </font>
    <font>
      <sz val="10"/>
      <color rgb="FF002262"/>
      <name val="Riforma LL TT"/>
      <family val="2"/>
    </font>
    <font>
      <sz val="10"/>
      <name val="Riforma LL TT"/>
      <family val="2"/>
    </font>
    <font>
      <b/>
      <vertAlign val="superscript"/>
      <sz val="10"/>
      <color rgb="FF002262"/>
      <name val="Riforma LL TT"/>
      <family val="2"/>
    </font>
    <font>
      <vertAlign val="superscript"/>
      <sz val="10"/>
      <color rgb="FF002262"/>
      <name val="Riforma LL TT"/>
      <family val="2"/>
    </font>
    <font>
      <vertAlign val="superscript"/>
      <sz val="10"/>
      <name val="Riforma LL TT"/>
      <family val="2"/>
    </font>
    <font>
      <b/>
      <vertAlign val="superscript"/>
      <sz val="10"/>
      <name val="Riforma LL TT"/>
      <family val="2"/>
      <scheme val="minor"/>
    </font>
    <font>
      <vertAlign val="superscript"/>
      <sz val="10"/>
      <name val="Arial"/>
      <family val="2"/>
    </font>
    <font>
      <sz val="10"/>
      <color theme="0"/>
      <name val="Riforma LL TT"/>
      <family val="2"/>
    </font>
  </fonts>
  <fills count="13">
    <fill>
      <patternFill patternType="none"/>
    </fill>
    <fill>
      <patternFill patternType="gray125"/>
    </fill>
    <fill>
      <patternFill patternType="solid">
        <fgColor theme="0" tint="-0.14996795556505021"/>
        <bgColor indexed="64"/>
      </patternFill>
    </fill>
    <fill>
      <patternFill patternType="solid">
        <fgColor theme="9"/>
      </patternFill>
    </fill>
    <fill>
      <patternFill patternType="solid">
        <fgColor rgb="FF001A45"/>
        <bgColor indexed="64"/>
      </patternFill>
    </fill>
    <fill>
      <patternFill patternType="solid">
        <fgColor rgb="FFFFFFFF"/>
        <bgColor indexed="64"/>
      </patternFill>
    </fill>
    <fill>
      <patternFill patternType="solid">
        <fgColor theme="0"/>
        <bgColor indexed="64"/>
      </patternFill>
    </fill>
    <fill>
      <patternFill patternType="solid">
        <fgColor theme="7"/>
        <bgColor indexed="64"/>
      </patternFill>
    </fill>
    <fill>
      <patternFill patternType="solid">
        <fgColor rgb="FFFFFFFF"/>
        <bgColor rgb="FF000000"/>
      </patternFill>
    </fill>
    <fill>
      <patternFill patternType="solid">
        <fgColor theme="3"/>
        <bgColor indexed="64"/>
      </patternFill>
    </fill>
    <fill>
      <patternFill patternType="solid">
        <fgColor theme="2" tint="0.59999389629810485"/>
        <bgColor indexed="64"/>
      </patternFill>
    </fill>
    <fill>
      <patternFill patternType="solid">
        <fgColor theme="2" tint="0.59999389629810485"/>
        <bgColor rgb="FF000000"/>
      </patternFill>
    </fill>
    <fill>
      <patternFill patternType="solid">
        <fgColor theme="2" tint="0.39997558519241921"/>
        <bgColor indexed="64"/>
      </patternFill>
    </fill>
  </fills>
  <borders count="26">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bottom style="thin">
        <color rgb="FFD2D4E0"/>
      </bottom>
      <diagonal/>
    </border>
    <border>
      <left/>
      <right/>
      <top style="thin">
        <color theme="0" tint="-0.14996795556505021"/>
      </top>
      <bottom style="thin">
        <color rgb="FF001A45"/>
      </bottom>
      <diagonal/>
    </border>
    <border>
      <left/>
      <right/>
      <top/>
      <bottom style="thin">
        <color rgb="FF001A45"/>
      </bottom>
      <diagonal/>
    </border>
    <border>
      <left/>
      <right/>
      <top/>
      <bottom style="thin">
        <color theme="2"/>
      </bottom>
      <diagonal/>
    </border>
    <border>
      <left/>
      <right/>
      <top style="thin">
        <color rgb="FFE7E6E6"/>
      </top>
      <bottom style="thin">
        <color rgb="FFE7E6E6"/>
      </bottom>
      <diagonal/>
    </border>
    <border>
      <left/>
      <right/>
      <top/>
      <bottom style="medium">
        <color theme="3"/>
      </bottom>
      <diagonal/>
    </border>
    <border>
      <left/>
      <right/>
      <top style="medium">
        <color theme="3"/>
      </top>
      <bottom style="thin">
        <color theme="3"/>
      </bottom>
      <diagonal/>
    </border>
    <border>
      <left/>
      <right/>
      <top style="thin">
        <color theme="3"/>
      </top>
      <bottom style="thin">
        <color theme="3"/>
      </bottom>
      <diagonal/>
    </border>
    <border>
      <left/>
      <right/>
      <top style="thin">
        <color theme="3"/>
      </top>
      <bottom style="medium">
        <color theme="3"/>
      </bottom>
      <diagonal/>
    </border>
    <border>
      <left/>
      <right/>
      <top style="thin">
        <color theme="0" tint="-0.14996795556505021"/>
      </top>
      <bottom style="thin">
        <color theme="3"/>
      </bottom>
      <diagonal/>
    </border>
    <border>
      <left/>
      <right/>
      <top/>
      <bottom style="thin">
        <color theme="3"/>
      </bottom>
      <diagonal/>
    </border>
    <border>
      <left/>
      <right/>
      <top style="medium">
        <color theme="3"/>
      </top>
      <bottom style="medium">
        <color theme="3"/>
      </bottom>
      <diagonal/>
    </border>
    <border>
      <left/>
      <right/>
      <top style="thin">
        <color theme="3"/>
      </top>
      <bottom/>
      <diagonal/>
    </border>
    <border>
      <left/>
      <right/>
      <top style="medium">
        <color theme="3"/>
      </top>
      <bottom/>
      <diagonal/>
    </border>
    <border>
      <left/>
      <right/>
      <top/>
      <bottom style="thin">
        <color rgb="FFE7E6E6"/>
      </bottom>
      <diagonal/>
    </border>
    <border>
      <left/>
      <right style="thin">
        <color theme="0" tint="-0.14999847407452621"/>
      </right>
      <top style="medium">
        <color theme="3"/>
      </top>
      <bottom style="thin">
        <color rgb="FFE7E6E6"/>
      </bottom>
      <diagonal/>
    </border>
    <border>
      <left/>
      <right style="thin">
        <color theme="0" tint="-0.14999847407452621"/>
      </right>
      <top style="thin">
        <color rgb="FFE7E6E6"/>
      </top>
      <bottom style="thin">
        <color rgb="FFE7E6E6"/>
      </bottom>
      <diagonal/>
    </border>
    <border>
      <left style="thin">
        <color theme="0" tint="-0.14999847407452621"/>
      </left>
      <right style="thin">
        <color theme="0" tint="-0.14999847407452621"/>
      </right>
      <top style="thin">
        <color rgb="FFE7E6E6"/>
      </top>
      <bottom style="thin">
        <color rgb="FFE7E6E6"/>
      </bottom>
      <diagonal/>
    </border>
    <border>
      <left/>
      <right/>
      <top style="medium">
        <color theme="3"/>
      </top>
      <bottom style="thin">
        <color indexed="64"/>
      </bottom>
      <diagonal/>
    </border>
    <border>
      <left/>
      <right style="thin">
        <color theme="0" tint="-0.14999847407452621"/>
      </right>
      <top/>
      <bottom style="thin">
        <color rgb="FFE7E6E6"/>
      </bottom>
      <diagonal/>
    </border>
    <border>
      <left style="thin">
        <color theme="0" tint="-0.14999847407452621"/>
      </left>
      <right style="thin">
        <color theme="0" tint="-0.14999847407452621"/>
      </right>
      <top/>
      <bottom style="thin">
        <color rgb="FFE7E6E6"/>
      </bottom>
      <diagonal/>
    </border>
    <border>
      <left/>
      <right style="thin">
        <color theme="0" tint="-0.14999847407452621"/>
      </right>
      <top style="medium">
        <color theme="3"/>
      </top>
      <bottom style="thin">
        <color indexed="64"/>
      </bottom>
      <diagonal/>
    </border>
    <border>
      <left/>
      <right/>
      <top/>
      <bottom style="thin">
        <color indexed="64"/>
      </bottom>
      <diagonal/>
    </border>
  </borders>
  <cellStyleXfs count="11">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3" fillId="0" borderId="0"/>
    <xf numFmtId="0" fontId="4" fillId="0" borderId="0"/>
    <xf numFmtId="0" fontId="6" fillId="0" borderId="0" applyNumberFormat="0" applyFill="0" applyBorder="0" applyAlignment="0" applyProtection="0"/>
    <xf numFmtId="0" fontId="7" fillId="3" borderId="0" applyNumberFormat="0" applyAlignment="0" applyProtection="0"/>
    <xf numFmtId="169" fontId="8" fillId="0" borderId="6" applyProtection="0">
      <alignment vertical="center"/>
    </xf>
    <xf numFmtId="43" fontId="1" fillId="0" borderId="0" applyFont="0" applyFill="0" applyBorder="0" applyAlignment="0" applyProtection="0"/>
    <xf numFmtId="0" fontId="4" fillId="0" borderId="0"/>
  </cellStyleXfs>
  <cellXfs count="238">
    <xf numFmtId="0" fontId="0" fillId="0" borderId="0" xfId="0"/>
    <xf numFmtId="0" fontId="5" fillId="0" borderId="0" xfId="0" applyFont="1"/>
    <xf numFmtId="0" fontId="10" fillId="0" borderId="0" xfId="0" applyFont="1"/>
    <xf numFmtId="0" fontId="11" fillId="0" borderId="0" xfId="0" applyFont="1"/>
    <xf numFmtId="0" fontId="12" fillId="0" borderId="0" xfId="0" applyFont="1"/>
    <xf numFmtId="0" fontId="13" fillId="0" borderId="0" xfId="6" applyFont="1"/>
    <xf numFmtId="0" fontId="14" fillId="0" borderId="0" xfId="0" applyFont="1"/>
    <xf numFmtId="0" fontId="15" fillId="0" borderId="0" xfId="0" applyFont="1" applyAlignment="1">
      <alignment horizontal="right"/>
    </xf>
    <xf numFmtId="0" fontId="14" fillId="0" borderId="0" xfId="0" applyFont="1" applyAlignment="1">
      <alignment horizontal="right"/>
    </xf>
    <xf numFmtId="0" fontId="18" fillId="0" borderId="0" xfId="0" applyFont="1"/>
    <xf numFmtId="0" fontId="19" fillId="4" borderId="0" xfId="0" applyFont="1" applyFill="1" applyAlignment="1">
      <alignment horizontal="center" vertical="center"/>
    </xf>
    <xf numFmtId="0" fontId="10" fillId="0" borderId="0" xfId="0" applyFont="1" applyAlignment="1">
      <alignment vertical="center"/>
    </xf>
    <xf numFmtId="0" fontId="15" fillId="0" borderId="2" xfId="0" applyFont="1" applyBorder="1" applyAlignment="1">
      <alignment vertical="center"/>
    </xf>
    <xf numFmtId="0" fontId="22" fillId="0" borderId="0" xfId="0" applyFont="1"/>
    <xf numFmtId="0" fontId="23" fillId="0" borderId="0" xfId="0" applyFont="1"/>
    <xf numFmtId="166" fontId="10" fillId="0" borderId="0" xfId="0" applyNumberFormat="1" applyFont="1"/>
    <xf numFmtId="0" fontId="19" fillId="4" borderId="0" xfId="0" applyFont="1" applyFill="1" applyAlignment="1">
      <alignment horizontal="left" vertical="center"/>
    </xf>
    <xf numFmtId="0" fontId="12" fillId="2" borderId="0" xfId="0" applyFont="1" applyFill="1" applyAlignment="1">
      <alignment horizontal="left" vertical="center"/>
    </xf>
    <xf numFmtId="0" fontId="19" fillId="2" borderId="0" xfId="0" applyFont="1" applyFill="1" applyAlignment="1">
      <alignment horizontal="center" vertical="center"/>
    </xf>
    <xf numFmtId="165" fontId="10" fillId="0" borderId="0" xfId="1" applyNumberFormat="1" applyFont="1" applyBorder="1" applyAlignment="1">
      <alignment vertical="center"/>
    </xf>
    <xf numFmtId="165" fontId="10" fillId="0" borderId="0" xfId="1" applyNumberFormat="1" applyFont="1" applyBorder="1" applyAlignment="1">
      <alignment horizontal="right" vertical="center"/>
    </xf>
    <xf numFmtId="165" fontId="10" fillId="0" borderId="0" xfId="1" applyNumberFormat="1" applyFont="1" applyFill="1" applyBorder="1" applyAlignment="1">
      <alignment vertical="center"/>
    </xf>
    <xf numFmtId="0" fontId="26" fillId="0" borderId="0" xfId="6" applyFont="1"/>
    <xf numFmtId="0" fontId="17" fillId="0" borderId="0" xfId="0" applyFont="1"/>
    <xf numFmtId="0" fontId="27" fillId="0" borderId="0" xfId="0" applyFont="1"/>
    <xf numFmtId="165" fontId="10" fillId="0" borderId="4" xfId="0" applyNumberFormat="1" applyFont="1" applyBorder="1" applyAlignment="1">
      <alignment vertical="center"/>
    </xf>
    <xf numFmtId="0" fontId="10" fillId="0" borderId="0" xfId="0" applyFont="1" applyAlignment="1">
      <alignment horizontal="left"/>
    </xf>
    <xf numFmtId="0" fontId="16" fillId="0" borderId="0" xfId="5" applyFont="1" applyAlignment="1">
      <alignment horizontal="left" vertical="center" wrapText="1"/>
    </xf>
    <xf numFmtId="165" fontId="10" fillId="0" borderId="0" xfId="1" quotePrefix="1" applyNumberFormat="1" applyFont="1" applyBorder="1" applyAlignment="1">
      <alignment horizontal="right" vertical="center"/>
    </xf>
    <xf numFmtId="3" fontId="10" fillId="0" borderId="0" xfId="0" applyNumberFormat="1" applyFont="1" applyAlignment="1">
      <alignment horizontal="right"/>
    </xf>
    <xf numFmtId="3" fontId="10" fillId="0" borderId="0" xfId="0" applyNumberFormat="1" applyFont="1"/>
    <xf numFmtId="0" fontId="10" fillId="0" borderId="0" xfId="0" applyFont="1" applyAlignment="1">
      <alignment horizontal="right"/>
    </xf>
    <xf numFmtId="165" fontId="10" fillId="7" borderId="2" xfId="0" applyNumberFormat="1" applyFont="1" applyFill="1" applyBorder="1" applyAlignment="1">
      <alignment vertical="center"/>
    </xf>
    <xf numFmtId="0" fontId="15" fillId="0" borderId="5" xfId="0" applyFont="1" applyBorder="1" applyAlignment="1">
      <alignment vertical="center"/>
    </xf>
    <xf numFmtId="0" fontId="15" fillId="0" borderId="0" xfId="0" applyFont="1" applyAlignment="1">
      <alignment vertical="center"/>
    </xf>
    <xf numFmtId="165" fontId="10" fillId="0" borderId="0" xfId="0" applyNumberFormat="1" applyFont="1" applyAlignment="1">
      <alignment vertical="center"/>
    </xf>
    <xf numFmtId="165" fontId="10" fillId="0" borderId="0" xfId="0" applyNumberFormat="1" applyFont="1"/>
    <xf numFmtId="0" fontId="24" fillId="0" borderId="3" xfId="0" applyFont="1" applyBorder="1" applyAlignment="1">
      <alignment horizontal="left" vertical="center" wrapText="1" indent="1"/>
    </xf>
    <xf numFmtId="0" fontId="24" fillId="0" borderId="3" xfId="0" applyFont="1" applyBorder="1" applyAlignment="1">
      <alignment horizontal="left" vertical="top" wrapText="1" indent="1"/>
    </xf>
    <xf numFmtId="0" fontId="24" fillId="0" borderId="0" xfId="0" applyFont="1" applyAlignment="1">
      <alignment horizontal="left" vertical="top" wrapText="1" indent="1"/>
    </xf>
    <xf numFmtId="0" fontId="29" fillId="0" borderId="0" xfId="0" applyFont="1" applyAlignment="1">
      <alignment horizontal="left" vertical="center" wrapText="1" indent="1"/>
    </xf>
    <xf numFmtId="0" fontId="30" fillId="0" borderId="0" xfId="0" applyFont="1"/>
    <xf numFmtId="0" fontId="32" fillId="0" borderId="0" xfId="0" applyFont="1"/>
    <xf numFmtId="0" fontId="33" fillId="9" borderId="0" xfId="6" applyFont="1" applyFill="1" applyAlignment="1">
      <alignment horizontal="center" vertical="center"/>
    </xf>
    <xf numFmtId="0" fontId="32" fillId="0" borderId="0" xfId="0" applyFont="1" applyAlignment="1">
      <alignment horizontal="right" vertical="center"/>
    </xf>
    <xf numFmtId="0" fontId="32" fillId="0" borderId="8" xfId="0" applyFont="1" applyBorder="1" applyAlignment="1">
      <alignment horizontal="right"/>
    </xf>
    <xf numFmtId="0" fontId="32" fillId="0" borderId="8" xfId="0" applyFont="1" applyBorder="1" applyAlignment="1">
      <alignment horizontal="right" vertical="center"/>
    </xf>
    <xf numFmtId="0" fontId="10" fillId="0" borderId="9" xfId="0" applyFont="1" applyBorder="1" applyAlignment="1">
      <alignment vertical="center"/>
    </xf>
    <xf numFmtId="0" fontId="10" fillId="0" borderId="10" xfId="0" applyFont="1" applyBorder="1" applyAlignment="1">
      <alignment vertical="center"/>
    </xf>
    <xf numFmtId="166" fontId="10" fillId="0" borderId="10" xfId="0" applyNumberFormat="1" applyFont="1" applyBorder="1" applyAlignment="1">
      <alignment vertical="center"/>
    </xf>
    <xf numFmtId="165" fontId="10" fillId="0" borderId="10" xfId="1" applyNumberFormat="1" applyFont="1" applyBorder="1" applyAlignment="1">
      <alignment vertical="center"/>
    </xf>
    <xf numFmtId="0" fontId="10" fillId="5" borderId="11" xfId="0" applyFont="1" applyFill="1" applyBorder="1" applyAlignment="1">
      <alignment vertical="center"/>
    </xf>
    <xf numFmtId="0" fontId="10" fillId="0" borderId="11" xfId="0" applyFont="1" applyBorder="1" applyAlignment="1">
      <alignment horizontal="right" vertical="center"/>
    </xf>
    <xf numFmtId="0" fontId="10" fillId="6" borderId="11" xfId="0" applyFont="1" applyFill="1" applyBorder="1" applyAlignment="1">
      <alignment horizontal="right" vertical="center"/>
    </xf>
    <xf numFmtId="3" fontId="10" fillId="0" borderId="11" xfId="0" applyNumberFormat="1" applyFont="1" applyBorder="1" applyAlignment="1">
      <alignment horizontal="right" vertical="center"/>
    </xf>
    <xf numFmtId="0" fontId="34" fillId="0" borderId="0" xfId="0" applyFont="1"/>
    <xf numFmtId="0" fontId="10" fillId="0" borderId="12" xfId="0" applyFont="1" applyBorder="1" applyAlignment="1">
      <alignment vertical="center"/>
    </xf>
    <xf numFmtId="0" fontId="10" fillId="0" borderId="10" xfId="0" applyFont="1" applyBorder="1" applyAlignment="1">
      <alignment horizontal="right" vertical="center"/>
    </xf>
    <xf numFmtId="0" fontId="10" fillId="0" borderId="10" xfId="0" applyFont="1" applyBorder="1" applyAlignment="1">
      <alignment horizontal="left" vertical="center"/>
    </xf>
    <xf numFmtId="0" fontId="24" fillId="0" borderId="10" xfId="5" applyFont="1" applyBorder="1" applyAlignment="1">
      <alignment vertical="center"/>
    </xf>
    <xf numFmtId="166" fontId="24" fillId="0" borderId="10" xfId="5" applyNumberFormat="1" applyFont="1" applyBorder="1" applyAlignment="1">
      <alignment vertical="center"/>
    </xf>
    <xf numFmtId="0" fontId="24" fillId="0" borderId="11" xfId="5" applyFont="1" applyBorder="1" applyAlignment="1">
      <alignment vertical="center"/>
    </xf>
    <xf numFmtId="166" fontId="24" fillId="0" borderId="11" xfId="5" applyNumberFormat="1" applyFont="1" applyBorder="1" applyAlignment="1">
      <alignment vertical="center"/>
    </xf>
    <xf numFmtId="0" fontId="10" fillId="0" borderId="13" xfId="0" applyFont="1" applyBorder="1" applyAlignment="1">
      <alignment vertical="center"/>
    </xf>
    <xf numFmtId="0" fontId="10" fillId="10" borderId="9" xfId="0" applyFont="1" applyFill="1" applyBorder="1" applyAlignment="1">
      <alignment vertical="center"/>
    </xf>
    <xf numFmtId="165" fontId="10" fillId="10" borderId="9" xfId="1" applyNumberFormat="1" applyFont="1" applyFill="1" applyBorder="1" applyAlignment="1">
      <alignment vertical="center"/>
    </xf>
    <xf numFmtId="0" fontId="10" fillId="10" borderId="10" xfId="0" applyFont="1" applyFill="1" applyBorder="1" applyAlignment="1">
      <alignment vertical="center"/>
    </xf>
    <xf numFmtId="165" fontId="10" fillId="10" borderId="10" xfId="1" applyNumberFormat="1" applyFont="1" applyFill="1" applyBorder="1" applyAlignment="1">
      <alignment vertical="center"/>
    </xf>
    <xf numFmtId="0" fontId="24" fillId="0" borderId="10" xfId="0" applyFont="1" applyBorder="1" applyAlignment="1">
      <alignment vertical="center"/>
    </xf>
    <xf numFmtId="0" fontId="24" fillId="0" borderId="15" xfId="5" applyFont="1" applyBorder="1" applyAlignment="1">
      <alignment vertical="center"/>
    </xf>
    <xf numFmtId="0" fontId="24" fillId="0" borderId="13" xfId="5" applyFont="1" applyBorder="1" applyAlignment="1">
      <alignment vertical="center"/>
    </xf>
    <xf numFmtId="166" fontId="24" fillId="0" borderId="13" xfId="5" applyNumberFormat="1" applyFont="1" applyBorder="1" applyAlignment="1">
      <alignment vertical="center"/>
    </xf>
    <xf numFmtId="166" fontId="10" fillId="0" borderId="15" xfId="0" applyNumberFormat="1" applyFont="1" applyBorder="1" applyAlignment="1">
      <alignment vertical="center"/>
    </xf>
    <xf numFmtId="0" fontId="10" fillId="0" borderId="15" xfId="0" applyFont="1" applyBorder="1" applyAlignment="1">
      <alignment vertical="center"/>
    </xf>
    <xf numFmtId="0" fontId="10" fillId="0" borderId="15" xfId="0" applyFont="1" applyBorder="1" applyAlignment="1">
      <alignment horizontal="right" vertical="center"/>
    </xf>
    <xf numFmtId="166" fontId="10" fillId="0" borderId="13" xfId="0" applyNumberFormat="1" applyFont="1" applyBorder="1" applyAlignment="1">
      <alignment vertical="center"/>
    </xf>
    <xf numFmtId="0" fontId="32" fillId="0" borderId="0" xfId="0" applyFont="1" applyAlignment="1">
      <alignment horizontal="left" vertical="center"/>
    </xf>
    <xf numFmtId="0" fontId="32" fillId="0" borderId="8" xfId="0" applyFont="1" applyBorder="1" applyAlignment="1">
      <alignment horizontal="left" vertical="center"/>
    </xf>
    <xf numFmtId="165" fontId="10" fillId="0" borderId="13" xfId="1" applyNumberFormat="1" applyFont="1" applyBorder="1" applyAlignment="1">
      <alignment vertical="center"/>
    </xf>
    <xf numFmtId="0" fontId="10" fillId="0" borderId="10" xfId="0" applyFont="1" applyBorder="1"/>
    <xf numFmtId="165" fontId="12" fillId="0" borderId="10" xfId="1" applyNumberFormat="1" applyFont="1" applyBorder="1" applyAlignment="1">
      <alignment vertical="center"/>
    </xf>
    <xf numFmtId="165" fontId="10" fillId="0" borderId="10" xfId="1" quotePrefix="1" applyNumberFormat="1" applyFont="1" applyBorder="1" applyAlignment="1">
      <alignment horizontal="right" vertical="center"/>
    </xf>
    <xf numFmtId="165" fontId="10" fillId="0" borderId="10" xfId="1" applyNumberFormat="1" applyFont="1" applyBorder="1" applyAlignment="1">
      <alignment horizontal="right" vertical="center"/>
    </xf>
    <xf numFmtId="167" fontId="10" fillId="0" borderId="10" xfId="1" applyNumberFormat="1" applyFont="1" applyBorder="1" applyAlignment="1">
      <alignment vertical="center"/>
    </xf>
    <xf numFmtId="165" fontId="10" fillId="0" borderId="11" xfId="1" applyNumberFormat="1" applyFont="1" applyBorder="1" applyAlignment="1">
      <alignment vertical="center"/>
    </xf>
    <xf numFmtId="165" fontId="10" fillId="0" borderId="11" xfId="1" applyNumberFormat="1" applyFont="1" applyBorder="1" applyAlignment="1">
      <alignment horizontal="right" vertical="center"/>
    </xf>
    <xf numFmtId="0" fontId="31" fillId="0" borderId="8" xfId="0" applyFont="1" applyBorder="1" applyAlignment="1">
      <alignment horizontal="left" vertical="center"/>
    </xf>
    <xf numFmtId="165" fontId="10" fillId="0" borderId="8" xfId="1" applyNumberFormat="1" applyFont="1" applyBorder="1" applyAlignment="1">
      <alignment vertical="center"/>
    </xf>
    <xf numFmtId="165" fontId="37" fillId="0" borderId="10" xfId="1" applyNumberFormat="1" applyFont="1" applyBorder="1" applyAlignment="1">
      <alignment vertical="center"/>
    </xf>
    <xf numFmtId="165" fontId="37" fillId="0" borderId="8" xfId="0" applyNumberFormat="1" applyFont="1" applyBorder="1" applyAlignment="1">
      <alignment vertical="center"/>
    </xf>
    <xf numFmtId="0" fontId="37" fillId="0" borderId="8" xfId="0" applyFont="1" applyBorder="1" applyAlignment="1">
      <alignment vertical="center"/>
    </xf>
    <xf numFmtId="165" fontId="10" fillId="0" borderId="13" xfId="0" applyNumberFormat="1" applyFont="1" applyBorder="1" applyAlignment="1">
      <alignment vertical="center"/>
    </xf>
    <xf numFmtId="165" fontId="10" fillId="0" borderId="10" xfId="0" applyNumberFormat="1" applyFont="1" applyBorder="1" applyAlignment="1">
      <alignment vertical="center"/>
    </xf>
    <xf numFmtId="0" fontId="38" fillId="0" borderId="0" xfId="0" applyFont="1" applyAlignment="1">
      <alignment vertical="center"/>
    </xf>
    <xf numFmtId="0" fontId="10" fillId="0" borderId="8" xfId="0" applyFont="1" applyBorder="1" applyAlignment="1">
      <alignment vertical="center"/>
    </xf>
    <xf numFmtId="165" fontId="10" fillId="0" borderId="8" xfId="0" applyNumberFormat="1" applyFont="1" applyBorder="1" applyAlignment="1">
      <alignment vertical="center"/>
    </xf>
    <xf numFmtId="1" fontId="10" fillId="0" borderId="8" xfId="0" applyNumberFormat="1" applyFont="1" applyBorder="1" applyAlignment="1">
      <alignment vertical="center"/>
    </xf>
    <xf numFmtId="165" fontId="12" fillId="0" borderId="9" xfId="0" applyNumberFormat="1" applyFont="1" applyBorder="1" applyAlignment="1">
      <alignment vertical="center"/>
    </xf>
    <xf numFmtId="0" fontId="38" fillId="0" borderId="10" xfId="0" applyFont="1" applyBorder="1" applyAlignment="1">
      <alignment vertical="center"/>
    </xf>
    <xf numFmtId="0" fontId="37" fillId="0" borderId="10" xfId="0" applyFont="1" applyBorder="1" applyAlignment="1">
      <alignment vertical="center"/>
    </xf>
    <xf numFmtId="9" fontId="10" fillId="0" borderId="10" xfId="3" applyFont="1" applyBorder="1" applyAlignment="1">
      <alignment vertical="center"/>
    </xf>
    <xf numFmtId="0" fontId="38" fillId="0" borderId="9" xfId="0" applyFont="1" applyBorder="1" applyAlignment="1">
      <alignment vertical="center"/>
    </xf>
    <xf numFmtId="165" fontId="10" fillId="0" borderId="9" xfId="0" applyNumberFormat="1" applyFont="1" applyBorder="1" applyAlignment="1">
      <alignment vertical="center"/>
    </xf>
    <xf numFmtId="0" fontId="39" fillId="0" borderId="10" xfId="0" applyFont="1" applyBorder="1" applyAlignment="1">
      <alignment vertical="center"/>
    </xf>
    <xf numFmtId="165" fontId="12" fillId="0" borderId="10" xfId="0" applyNumberFormat="1" applyFont="1" applyBorder="1" applyAlignment="1">
      <alignment vertical="center"/>
    </xf>
    <xf numFmtId="3" fontId="10" fillId="0" borderId="10" xfId="0" applyNumberFormat="1" applyFont="1" applyBorder="1" applyAlignment="1">
      <alignment vertical="center"/>
    </xf>
    <xf numFmtId="0" fontId="38" fillId="0" borderId="13" xfId="0" applyFont="1" applyBorder="1" applyAlignment="1">
      <alignment vertical="center"/>
    </xf>
    <xf numFmtId="0" fontId="38" fillId="0" borderId="15" xfId="0" applyFont="1" applyBorder="1" applyAlignment="1">
      <alignment vertical="center"/>
    </xf>
    <xf numFmtId="0" fontId="39" fillId="0" borderId="8" xfId="0" applyFont="1" applyBorder="1" applyAlignment="1">
      <alignment vertical="center"/>
    </xf>
    <xf numFmtId="165" fontId="12" fillId="0" borderId="13" xfId="0" applyNumberFormat="1" applyFont="1" applyBorder="1" applyAlignment="1">
      <alignment vertical="center"/>
    </xf>
    <xf numFmtId="0" fontId="12" fillId="2" borderId="16" xfId="0" applyFont="1" applyFill="1" applyBorder="1" applyAlignment="1">
      <alignment horizontal="left" vertical="center"/>
    </xf>
    <xf numFmtId="0" fontId="19" fillId="2" borderId="16" xfId="0" applyFont="1" applyFill="1" applyBorder="1" applyAlignment="1">
      <alignment horizontal="center" vertical="center"/>
    </xf>
    <xf numFmtId="0" fontId="32" fillId="0" borderId="14" xfId="0" applyFont="1" applyBorder="1" applyAlignment="1">
      <alignment horizontal="left" vertical="center"/>
    </xf>
    <xf numFmtId="0" fontId="32" fillId="0" borderId="14" xfId="0" applyFont="1" applyBorder="1" applyAlignment="1">
      <alignment horizontal="center" vertical="center"/>
    </xf>
    <xf numFmtId="0" fontId="32" fillId="0" borderId="14" xfId="0" applyFont="1" applyBorder="1" applyAlignment="1">
      <alignment horizontal="left"/>
    </xf>
    <xf numFmtId="165" fontId="10" fillId="0" borderId="9" xfId="1" applyNumberFormat="1" applyFont="1" applyBorder="1" applyAlignment="1">
      <alignment vertical="center"/>
    </xf>
    <xf numFmtId="165" fontId="10" fillId="0" borderId="9" xfId="1" quotePrefix="1" applyNumberFormat="1" applyFont="1" applyBorder="1" applyAlignment="1">
      <alignment horizontal="right" vertical="center"/>
    </xf>
    <xf numFmtId="165" fontId="10" fillId="6" borderId="9" xfId="1" quotePrefix="1" applyNumberFormat="1" applyFont="1" applyFill="1" applyBorder="1" applyAlignment="1">
      <alignment horizontal="right" vertical="center"/>
    </xf>
    <xf numFmtId="165" fontId="10" fillId="6" borderId="9" xfId="0" applyNumberFormat="1" applyFont="1" applyFill="1" applyBorder="1" applyAlignment="1">
      <alignment vertical="center"/>
    </xf>
    <xf numFmtId="165" fontId="10" fillId="6" borderId="10" xfId="0" applyNumberFormat="1" applyFont="1" applyFill="1" applyBorder="1" applyAlignment="1">
      <alignment vertical="center"/>
    </xf>
    <xf numFmtId="3" fontId="21" fillId="6" borderId="10" xfId="0" applyNumberFormat="1" applyFont="1" applyFill="1" applyBorder="1" applyAlignment="1">
      <alignment vertical="center"/>
    </xf>
    <xf numFmtId="165" fontId="10" fillId="0" borderId="11" xfId="1" quotePrefix="1" applyNumberFormat="1" applyFont="1" applyBorder="1" applyAlignment="1">
      <alignment horizontal="right" vertical="center"/>
    </xf>
    <xf numFmtId="0" fontId="38" fillId="0" borderId="8" xfId="0" applyFont="1" applyBorder="1" applyAlignment="1">
      <alignment vertical="center"/>
    </xf>
    <xf numFmtId="164" fontId="10" fillId="0" borderId="8" xfId="1" applyNumberFormat="1" applyFont="1" applyBorder="1" applyAlignment="1">
      <alignment vertical="center"/>
    </xf>
    <xf numFmtId="0" fontId="39" fillId="0" borderId="12" xfId="0" applyFont="1" applyBorder="1" applyAlignment="1">
      <alignment vertical="center"/>
    </xf>
    <xf numFmtId="165" fontId="10" fillId="0" borderId="13" xfId="1" applyNumberFormat="1" applyFont="1" applyFill="1" applyBorder="1" applyAlignment="1">
      <alignment vertical="center"/>
    </xf>
    <xf numFmtId="0" fontId="21" fillId="0" borderId="10" xfId="0" applyFont="1" applyBorder="1" applyAlignment="1">
      <alignment vertical="center"/>
    </xf>
    <xf numFmtId="164" fontId="10" fillId="0" borderId="10" xfId="1" applyNumberFormat="1" applyFont="1" applyBorder="1" applyAlignment="1">
      <alignment vertical="center"/>
    </xf>
    <xf numFmtId="164" fontId="21" fillId="0" borderId="10" xfId="1" applyNumberFormat="1" applyFont="1" applyBorder="1" applyAlignment="1">
      <alignment vertical="center"/>
    </xf>
    <xf numFmtId="166" fontId="21" fillId="0" borderId="10" xfId="0" applyNumberFormat="1" applyFont="1" applyBorder="1" applyAlignment="1">
      <alignment vertical="center"/>
    </xf>
    <xf numFmtId="164" fontId="10" fillId="0" borderId="10" xfId="1" applyNumberFormat="1" applyFont="1" applyFill="1" applyBorder="1" applyAlignment="1">
      <alignment vertical="center"/>
    </xf>
    <xf numFmtId="9" fontId="10" fillId="0" borderId="10" xfId="3" applyFont="1" applyFill="1" applyBorder="1" applyAlignment="1">
      <alignment vertical="center"/>
    </xf>
    <xf numFmtId="165" fontId="10" fillId="0" borderId="10" xfId="1" applyNumberFormat="1" applyFont="1" applyFill="1" applyBorder="1" applyAlignment="1">
      <alignment vertical="center"/>
    </xf>
    <xf numFmtId="0" fontId="10" fillId="0" borderId="9" xfId="0" applyFont="1" applyBorder="1"/>
    <xf numFmtId="165" fontId="10" fillId="0" borderId="10" xfId="1" applyNumberFormat="1" applyFont="1" applyBorder="1"/>
    <xf numFmtId="0" fontId="10" fillId="0" borderId="11" xfId="0" applyFont="1" applyBorder="1"/>
    <xf numFmtId="168" fontId="10" fillId="0" borderId="11" xfId="0" applyNumberFormat="1" applyFont="1" applyBorder="1"/>
    <xf numFmtId="165" fontId="10" fillId="0" borderId="9" xfId="1" applyNumberFormat="1" applyFont="1" applyFill="1" applyBorder="1" applyAlignment="1">
      <alignment vertical="center"/>
    </xf>
    <xf numFmtId="165" fontId="24" fillId="0" borderId="9" xfId="1" applyNumberFormat="1" applyFont="1" applyFill="1" applyBorder="1" applyAlignment="1">
      <alignment vertical="center"/>
    </xf>
    <xf numFmtId="165" fontId="24" fillId="0" borderId="10" xfId="1" applyNumberFormat="1" applyFont="1" applyFill="1" applyBorder="1" applyAlignment="1">
      <alignment vertical="center"/>
    </xf>
    <xf numFmtId="164" fontId="10" fillId="0" borderId="10" xfId="0" applyNumberFormat="1" applyFont="1" applyBorder="1" applyAlignment="1">
      <alignment vertical="center"/>
    </xf>
    <xf numFmtId="43" fontId="10" fillId="0" borderId="10" xfId="0" applyNumberFormat="1" applyFont="1" applyBorder="1" applyAlignment="1">
      <alignment vertical="center"/>
    </xf>
    <xf numFmtId="0" fontId="42" fillId="0" borderId="10" xfId="0" applyFont="1" applyBorder="1" applyAlignment="1">
      <alignment vertical="center"/>
    </xf>
    <xf numFmtId="0" fontId="32" fillId="0" borderId="14" xfId="0" applyFont="1" applyBorder="1" applyAlignment="1">
      <alignment horizontal="left" vertical="center" indent="1"/>
    </xf>
    <xf numFmtId="0" fontId="24" fillId="0" borderId="8" xfId="0" applyFont="1" applyBorder="1" applyAlignment="1">
      <alignment horizontal="left" vertical="top" wrapText="1" indent="1"/>
    </xf>
    <xf numFmtId="0" fontId="24" fillId="0" borderId="9" xfId="0" applyFont="1" applyBorder="1" applyAlignment="1">
      <alignment horizontal="left" vertical="top" wrapText="1" indent="1"/>
    </xf>
    <xf numFmtId="0" fontId="24" fillId="0" borderId="10" xfId="0" applyFont="1" applyBorder="1" applyAlignment="1">
      <alignment horizontal="left" vertical="top" wrapText="1" indent="1"/>
    </xf>
    <xf numFmtId="0" fontId="24" fillId="0" borderId="9" xfId="0" applyFont="1" applyBorder="1" applyAlignment="1">
      <alignment horizontal="left" vertical="center" wrapText="1" indent="1"/>
    </xf>
    <xf numFmtId="0" fontId="24" fillId="0" borderId="13" xfId="0" applyFont="1" applyBorder="1" applyAlignment="1">
      <alignment horizontal="left" vertical="top" wrapText="1" indent="1"/>
    </xf>
    <xf numFmtId="0" fontId="14" fillId="0" borderId="0" xfId="0" applyFont="1" applyAlignment="1">
      <alignment wrapText="1"/>
    </xf>
    <xf numFmtId="0" fontId="32" fillId="0" borderId="14" xfId="0" applyFont="1" applyBorder="1" applyAlignment="1">
      <alignment horizontal="right"/>
    </xf>
    <xf numFmtId="0" fontId="12" fillId="0" borderId="0" xfId="0" applyFont="1" applyAlignment="1">
      <alignment horizontal="right"/>
    </xf>
    <xf numFmtId="0" fontId="32" fillId="0" borderId="14" xfId="0" applyFont="1" applyBorder="1" applyAlignment="1">
      <alignment horizontal="left" vertical="center" wrapText="1"/>
    </xf>
    <xf numFmtId="0" fontId="24" fillId="0" borderId="9" xfId="0" applyFont="1" applyBorder="1" applyAlignment="1">
      <alignment horizontal="left" vertical="center" wrapText="1"/>
    </xf>
    <xf numFmtId="0" fontId="24" fillId="0" borderId="9" xfId="0" applyFont="1" applyBorder="1" applyAlignment="1">
      <alignment horizontal="left" vertical="top" wrapText="1"/>
    </xf>
    <xf numFmtId="0" fontId="24" fillId="0" borderId="3" xfId="0" applyFont="1" applyBorder="1" applyAlignment="1">
      <alignment horizontal="left" vertical="center" wrapText="1"/>
    </xf>
    <xf numFmtId="0" fontId="24" fillId="0" borderId="3" xfId="0" applyFont="1" applyBorder="1" applyAlignment="1">
      <alignment horizontal="left" vertical="top" wrapText="1"/>
    </xf>
    <xf numFmtId="0" fontId="24" fillId="0" borderId="10" xfId="0" applyFont="1" applyBorder="1" applyAlignment="1">
      <alignment horizontal="left" vertical="top" wrapText="1"/>
    </xf>
    <xf numFmtId="0" fontId="24" fillId="0" borderId="13" xfId="0" applyFont="1" applyBorder="1" applyAlignment="1">
      <alignment horizontal="left" vertical="top" wrapText="1"/>
    </xf>
    <xf numFmtId="0" fontId="24" fillId="0" borderId="13" xfId="0" applyFont="1" applyBorder="1" applyAlignment="1">
      <alignment horizontal="left" vertical="center" wrapText="1"/>
    </xf>
    <xf numFmtId="0" fontId="24" fillId="0" borderId="0" xfId="0" applyFont="1" applyAlignment="1">
      <alignment horizontal="left" vertical="top" wrapText="1"/>
    </xf>
    <xf numFmtId="0" fontId="24" fillId="0" borderId="0" xfId="0" applyFont="1" applyAlignment="1">
      <alignment horizontal="left" wrapText="1"/>
    </xf>
    <xf numFmtId="0" fontId="21" fillId="0" borderId="10" xfId="0" applyFont="1" applyBorder="1" applyAlignment="1">
      <alignment horizontal="left" vertical="center" wrapText="1"/>
    </xf>
    <xf numFmtId="0" fontId="13" fillId="0" borderId="10" xfId="6" applyFont="1" applyBorder="1" applyAlignment="1">
      <alignment horizontal="left" vertical="center" wrapText="1"/>
    </xf>
    <xf numFmtId="0" fontId="21" fillId="0" borderId="0" xfId="0" applyFont="1" applyAlignment="1">
      <alignment horizontal="left" vertical="top" wrapText="1"/>
    </xf>
    <xf numFmtId="0" fontId="29" fillId="0" borderId="0" xfId="0" applyFont="1" applyAlignment="1">
      <alignment horizontal="left" vertical="center" wrapText="1"/>
    </xf>
    <xf numFmtId="0" fontId="24" fillId="0" borderId="8" xfId="0" applyFont="1" applyBorder="1" applyAlignment="1">
      <alignment horizontal="left" vertical="top" wrapText="1"/>
    </xf>
    <xf numFmtId="0" fontId="32" fillId="0" borderId="14" xfId="0" applyFont="1" applyBorder="1" applyAlignment="1">
      <alignment horizontal="left" wrapText="1"/>
    </xf>
    <xf numFmtId="0" fontId="32" fillId="0" borderId="14" xfId="0" applyFont="1" applyBorder="1" applyAlignment="1">
      <alignment horizontal="left" indent="1"/>
    </xf>
    <xf numFmtId="166" fontId="10" fillId="0" borderId="9" xfId="0" applyNumberFormat="1" applyFont="1" applyBorder="1"/>
    <xf numFmtId="43" fontId="10" fillId="0" borderId="0" xfId="0" applyNumberFormat="1" applyFont="1" applyAlignment="1">
      <alignment vertical="center"/>
    </xf>
    <xf numFmtId="0" fontId="38" fillId="0" borderId="11" xfId="0" applyFont="1" applyBorder="1" applyAlignment="1">
      <alignment vertical="center" wrapText="1"/>
    </xf>
    <xf numFmtId="0" fontId="38" fillId="0" borderId="10" xfId="0" applyFont="1" applyBorder="1" applyAlignment="1">
      <alignment vertical="center" wrapText="1"/>
    </xf>
    <xf numFmtId="165" fontId="10" fillId="0" borderId="0" xfId="0" applyNumberFormat="1" applyFont="1" applyAlignment="1">
      <alignment horizontal="right"/>
    </xf>
    <xf numFmtId="0" fontId="24" fillId="0" borderId="15" xfId="5" applyFont="1" applyBorder="1" applyAlignment="1">
      <alignment vertical="center" wrapText="1"/>
    </xf>
    <xf numFmtId="0" fontId="46" fillId="0" borderId="8" xfId="0" applyFont="1" applyBorder="1" applyAlignment="1">
      <alignment horizontal="right" vertical="center"/>
    </xf>
    <xf numFmtId="0" fontId="24" fillId="0" borderId="9" xfId="0" applyFont="1" applyBorder="1" applyAlignment="1">
      <alignment vertical="center"/>
    </xf>
    <xf numFmtId="0" fontId="47" fillId="0" borderId="8" xfId="0" applyFont="1" applyBorder="1" applyAlignment="1">
      <alignment vertical="center"/>
    </xf>
    <xf numFmtId="165" fontId="12" fillId="0" borderId="8" xfId="0" applyNumberFormat="1" applyFont="1" applyBorder="1" applyAlignment="1">
      <alignment vertical="center"/>
    </xf>
    <xf numFmtId="0" fontId="12" fillId="0" borderId="13" xfId="0" applyFont="1" applyBorder="1" applyAlignment="1">
      <alignment vertical="center"/>
    </xf>
    <xf numFmtId="1" fontId="10" fillId="0" borderId="8" xfId="0" applyNumberFormat="1" applyFont="1" applyBorder="1" applyAlignment="1">
      <alignment horizontal="right" vertical="center"/>
    </xf>
    <xf numFmtId="0" fontId="45" fillId="0" borderId="2" xfId="0" applyFont="1" applyBorder="1" applyAlignment="1">
      <alignment vertical="center"/>
    </xf>
    <xf numFmtId="0" fontId="47" fillId="0" borderId="10" xfId="0" applyFont="1" applyBorder="1" applyAlignment="1">
      <alignment vertical="center"/>
    </xf>
    <xf numFmtId="165" fontId="12" fillId="0" borderId="10" xfId="0" applyNumberFormat="1" applyFont="1" applyBorder="1" applyAlignment="1">
      <alignment horizontal="right" vertical="center"/>
    </xf>
    <xf numFmtId="0" fontId="50" fillId="0" borderId="14" xfId="0" applyFont="1" applyBorder="1" applyAlignment="1">
      <alignment vertical="center"/>
    </xf>
    <xf numFmtId="0" fontId="50" fillId="0" borderId="14" xfId="0" applyFont="1" applyBorder="1" applyAlignment="1">
      <alignment horizontal="center" vertical="top" wrapText="1"/>
    </xf>
    <xf numFmtId="0" fontId="52" fillId="0" borderId="1" xfId="0" applyFont="1" applyBorder="1" applyAlignment="1">
      <alignment vertical="center" wrapText="1"/>
    </xf>
    <xf numFmtId="0" fontId="53" fillId="8" borderId="17" xfId="0" applyFont="1" applyFill="1" applyBorder="1" applyAlignment="1">
      <alignment horizontal="center" vertical="top" wrapText="1"/>
    </xf>
    <xf numFmtId="0" fontId="52" fillId="0" borderId="2" xfId="0" applyFont="1" applyBorder="1" applyAlignment="1">
      <alignment vertical="center" wrapText="1"/>
    </xf>
    <xf numFmtId="0" fontId="53" fillId="8" borderId="7" xfId="0" applyFont="1" applyFill="1" applyBorder="1" applyAlignment="1">
      <alignment horizontal="center" vertical="top" wrapText="1"/>
    </xf>
    <xf numFmtId="0" fontId="51" fillId="11" borderId="7" xfId="0" applyFont="1" applyFill="1" applyBorder="1" applyAlignment="1">
      <alignment horizontal="center" vertical="top" wrapText="1"/>
    </xf>
    <xf numFmtId="0" fontId="53" fillId="11" borderId="7" xfId="0" applyFont="1" applyFill="1" applyBorder="1" applyAlignment="1">
      <alignment horizontal="center" vertical="top" wrapText="1"/>
    </xf>
    <xf numFmtId="0" fontId="52" fillId="0" borderId="2" xfId="0" applyFont="1" applyBorder="1" applyAlignment="1">
      <alignment vertical="center"/>
    </xf>
    <xf numFmtId="0" fontId="12" fillId="0" borderId="0" xfId="0" applyFont="1" applyAlignment="1">
      <alignment horizontal="left"/>
    </xf>
    <xf numFmtId="165" fontId="12" fillId="0" borderId="0" xfId="1" applyNumberFormat="1" applyFont="1" applyBorder="1" applyAlignment="1">
      <alignment vertical="center"/>
    </xf>
    <xf numFmtId="0" fontId="53" fillId="8" borderId="18" xfId="0" applyFont="1" applyFill="1" applyBorder="1" applyAlignment="1">
      <alignment horizontal="center" vertical="top" wrapText="1"/>
    </xf>
    <xf numFmtId="0" fontId="53" fillId="8" borderId="19" xfId="0" applyFont="1" applyFill="1" applyBorder="1" applyAlignment="1">
      <alignment horizontal="center" vertical="top" wrapText="1"/>
    </xf>
    <xf numFmtId="0" fontId="53" fillId="8" borderId="20" xfId="0" applyFont="1" applyFill="1" applyBorder="1" applyAlignment="1">
      <alignment horizontal="center" vertical="top" wrapText="1"/>
    </xf>
    <xf numFmtId="0" fontId="51" fillId="11" borderId="19" xfId="0" applyFont="1" applyFill="1" applyBorder="1" applyAlignment="1">
      <alignment horizontal="center" vertical="top" wrapText="1"/>
    </xf>
    <xf numFmtId="0" fontId="53" fillId="11" borderId="19" xfId="0" applyFont="1" applyFill="1" applyBorder="1" applyAlignment="1">
      <alignment horizontal="center" vertical="top" wrapText="1"/>
    </xf>
    <xf numFmtId="0" fontId="51" fillId="11" borderId="20" xfId="0" applyFont="1" applyFill="1" applyBorder="1" applyAlignment="1">
      <alignment horizontal="center" vertical="top" wrapText="1"/>
    </xf>
    <xf numFmtId="0" fontId="53" fillId="11" borderId="20" xfId="0" applyFont="1" applyFill="1" applyBorder="1" applyAlignment="1">
      <alignment horizontal="center" vertical="top" wrapText="1"/>
    </xf>
    <xf numFmtId="0" fontId="12" fillId="0" borderId="10" xfId="0" applyFont="1" applyBorder="1" applyAlignment="1">
      <alignment vertical="center"/>
    </xf>
    <xf numFmtId="165" fontId="10" fillId="12" borderId="10" xfId="1" applyNumberFormat="1" applyFont="1" applyFill="1" applyBorder="1" applyAlignment="1">
      <alignment vertical="center"/>
    </xf>
    <xf numFmtId="165" fontId="10" fillId="12" borderId="13" xfId="1" applyNumberFormat="1" applyFont="1" applyFill="1" applyBorder="1" applyAlignment="1">
      <alignment vertical="center"/>
    </xf>
    <xf numFmtId="0" fontId="10" fillId="12" borderId="10" xfId="0" applyFont="1" applyFill="1" applyBorder="1" applyAlignment="1">
      <alignment vertical="center"/>
    </xf>
    <xf numFmtId="1" fontId="10" fillId="0" borderId="8" xfId="0" quotePrefix="1" applyNumberFormat="1" applyFont="1" applyBorder="1" applyAlignment="1">
      <alignment horizontal="right" vertical="center"/>
    </xf>
    <xf numFmtId="0" fontId="24" fillId="6" borderId="9" xfId="0" applyFont="1" applyFill="1" applyBorder="1" applyAlignment="1">
      <alignment horizontal="left" vertical="top" wrapText="1"/>
    </xf>
    <xf numFmtId="0" fontId="24" fillId="6" borderId="13" xfId="0" applyFont="1" applyFill="1" applyBorder="1" applyAlignment="1">
      <alignment horizontal="left" wrapText="1"/>
    </xf>
    <xf numFmtId="0" fontId="24" fillId="6" borderId="3" xfId="0" applyFont="1" applyFill="1" applyBorder="1" applyAlignment="1">
      <alignment horizontal="center" vertical="top" wrapText="1"/>
    </xf>
    <xf numFmtId="0" fontId="24" fillId="5" borderId="3" xfId="0" applyFont="1" applyFill="1" applyBorder="1" applyAlignment="1">
      <alignment horizontal="left" vertical="center" wrapText="1"/>
    </xf>
    <xf numFmtId="0" fontId="24" fillId="6" borderId="3" xfId="0" applyFont="1" applyFill="1" applyBorder="1" applyAlignment="1">
      <alignment horizontal="left" vertical="top" wrapText="1"/>
    </xf>
    <xf numFmtId="0" fontId="53" fillId="8" borderId="22" xfId="0" applyFont="1" applyFill="1" applyBorder="1" applyAlignment="1">
      <alignment horizontal="center" vertical="top" wrapText="1"/>
    </xf>
    <xf numFmtId="0" fontId="53" fillId="8" borderId="23" xfId="0" applyFont="1" applyFill="1" applyBorder="1" applyAlignment="1">
      <alignment horizontal="center" vertical="top" wrapText="1"/>
    </xf>
    <xf numFmtId="0" fontId="52" fillId="0" borderId="0" xfId="0" applyFont="1" applyAlignment="1">
      <alignment vertical="center"/>
    </xf>
    <xf numFmtId="0" fontId="50" fillId="0" borderId="25" xfId="0" applyFont="1" applyBorder="1" applyAlignment="1">
      <alignment horizontal="left" vertical="center"/>
    </xf>
    <xf numFmtId="0" fontId="50" fillId="0" borderId="24" xfId="0" applyFont="1" applyBorder="1" applyAlignment="1">
      <alignment horizontal="center" vertical="top" wrapText="1"/>
    </xf>
    <xf numFmtId="0" fontId="50" fillId="0" borderId="21" xfId="0" applyFont="1" applyBorder="1" applyAlignment="1">
      <alignment horizontal="center" vertical="top" wrapText="1"/>
    </xf>
    <xf numFmtId="0" fontId="59" fillId="11" borderId="0" xfId="0" applyFont="1" applyFill="1" applyAlignment="1">
      <alignment horizontal="center" vertical="top" wrapText="1"/>
    </xf>
    <xf numFmtId="0" fontId="32" fillId="0" borderId="0" xfId="0" applyFont="1" applyAlignment="1">
      <alignment horizontal="center" vertical="center"/>
    </xf>
    <xf numFmtId="0" fontId="14" fillId="10" borderId="13" xfId="0" applyFont="1" applyFill="1" applyBorder="1"/>
    <xf numFmtId="165" fontId="10" fillId="10" borderId="13" xfId="1" applyNumberFormat="1" applyFont="1" applyFill="1" applyBorder="1" applyAlignment="1">
      <alignment vertical="center"/>
    </xf>
    <xf numFmtId="0" fontId="10" fillId="10" borderId="13" xfId="0" applyFont="1" applyFill="1" applyBorder="1" applyAlignment="1">
      <alignment vertical="center"/>
    </xf>
    <xf numFmtId="0" fontId="16" fillId="0" borderId="0" xfId="0" applyFont="1" applyAlignment="1">
      <alignment wrapText="1"/>
    </xf>
    <xf numFmtId="0" fontId="17" fillId="0" borderId="0" xfId="0" applyFont="1" applyAlignment="1">
      <alignment wrapText="1"/>
    </xf>
    <xf numFmtId="0" fontId="21"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6" fillId="0" borderId="0" xfId="5" applyFont="1" applyAlignment="1">
      <alignment horizontal="left" vertical="center" wrapText="1"/>
    </xf>
    <xf numFmtId="0" fontId="17" fillId="0" borderId="0" xfId="0" applyFont="1" applyAlignment="1">
      <alignment horizontal="left" vertical="center" wrapText="1"/>
    </xf>
    <xf numFmtId="0" fontId="49" fillId="0" borderId="14" xfId="0" applyFont="1" applyBorder="1" applyAlignment="1">
      <alignment horizontal="center" vertical="center" wrapText="1"/>
    </xf>
    <xf numFmtId="0" fontId="10" fillId="0" borderId="0" xfId="0" applyFont="1" applyAlignment="1">
      <alignment horizontal="left" wrapText="1"/>
    </xf>
    <xf numFmtId="0" fontId="14" fillId="0" borderId="0" xfId="0" applyFont="1" applyAlignment="1">
      <alignment horizontal="left" wrapText="1"/>
    </xf>
    <xf numFmtId="0" fontId="10" fillId="10" borderId="9" xfId="0" applyFont="1" applyFill="1" applyBorder="1" applyAlignment="1">
      <alignment horizontal="right" vertical="center" wrapText="1"/>
    </xf>
    <xf numFmtId="0" fontId="10" fillId="10" borderId="10" xfId="0" applyFont="1" applyFill="1" applyBorder="1" applyAlignment="1">
      <alignment horizontal="right" vertical="center" wrapText="1"/>
    </xf>
    <xf numFmtId="0" fontId="10" fillId="10" borderId="11" xfId="0" applyFont="1" applyFill="1" applyBorder="1" applyAlignment="1">
      <alignment horizontal="right" vertical="center" wrapText="1"/>
    </xf>
    <xf numFmtId="0" fontId="24" fillId="0" borderId="10" xfId="0" applyFont="1" applyBorder="1" applyAlignment="1">
      <alignment horizontal="left" vertical="top" wrapText="1"/>
    </xf>
    <xf numFmtId="0" fontId="24" fillId="0" borderId="10" xfId="0" applyFont="1" applyBorder="1" applyAlignment="1">
      <alignment horizontal="left" vertical="top" wrapText="1" indent="1"/>
    </xf>
  </cellXfs>
  <cellStyles count="11">
    <cellStyle name="Accent6 2 5" xfId="7" xr:uid="{F77C8CD3-9A65-48C8-881F-3DE8BC6F965E}"/>
    <cellStyle name="Comma" xfId="1" builtinId="3"/>
    <cellStyle name="Comma 2" xfId="9" xr:uid="{48AAA921-364E-4CF9-98D4-E7925F645BC9}"/>
    <cellStyle name="Comma 5 8" xfId="8" xr:uid="{2D16654A-E96E-4A84-83BC-09D1C1EF86DF}"/>
    <cellStyle name="Hyperlink" xfId="6" builtinId="8"/>
    <cellStyle name="Normal" xfId="0" builtinId="0"/>
    <cellStyle name="Normal 173" xfId="2" xr:uid="{5ECDC001-2298-4BD4-BE27-313EF8C3F7D4}"/>
    <cellStyle name="Normal 2" xfId="10" xr:uid="{26918752-9326-4C46-988D-F0B0CBF7E81E}"/>
    <cellStyle name="Normal 2 2" xfId="5" xr:uid="{80FAC2C5-0128-4F6D-AB84-517F3C8E3495}"/>
    <cellStyle name="Percent" xfId="3" builtinId="5"/>
    <cellStyle name="Style 1" xfId="4" xr:uid="{80A00B48-8278-425E-ABE9-554823CFEF4F}"/>
  </cellStyles>
  <dxfs count="0"/>
  <tableStyles count="0" defaultTableStyle="TableStyleMedium2" defaultPivotStyle="PivotStyleLight16"/>
  <colors>
    <mruColors>
      <color rgb="FFFFFFFF"/>
      <color rgb="FF002262"/>
      <color rgb="FF001A45"/>
      <color rgb="FF009FDA"/>
      <color rgb="FF003591"/>
      <color rgb="FF002852"/>
      <color rgb="FF001D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48</xdr:row>
      <xdr:rowOff>64190</xdr:rowOff>
    </xdr:to>
    <xdr:pic>
      <xdr:nvPicPr>
        <xdr:cNvPr id="3" name="Picture 2">
          <a:extLst>
            <a:ext uri="{FF2B5EF4-FFF2-40B4-BE49-F238E27FC236}">
              <a16:creationId xmlns:a16="http://schemas.microsoft.com/office/drawing/2014/main" id="{77AF4135-2DF8-6ACE-A248-6A8426B996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256020" cy="88424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3" name="Picture 2">
          <a:extLst>
            <a:ext uri="{FF2B5EF4-FFF2-40B4-BE49-F238E27FC236}">
              <a16:creationId xmlns:a16="http://schemas.microsoft.com/office/drawing/2014/main" id="{E36A2381-BE52-4395-8DF6-1B341D39870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80975" y="0"/>
          <a:ext cx="1571625" cy="336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3" name="Picture 2">
          <a:extLst>
            <a:ext uri="{FF2B5EF4-FFF2-40B4-BE49-F238E27FC236}">
              <a16:creationId xmlns:a16="http://schemas.microsoft.com/office/drawing/2014/main" id="{E29C1032-B4D8-444E-9E64-11CC3008EB8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2" name="Picture 1">
          <a:extLst>
            <a:ext uri="{FF2B5EF4-FFF2-40B4-BE49-F238E27FC236}">
              <a16:creationId xmlns:a16="http://schemas.microsoft.com/office/drawing/2014/main" id="{45EA76F8-F323-4911-B4FD-4B9CBCD120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2" name="Picture 1">
          <a:extLst>
            <a:ext uri="{FF2B5EF4-FFF2-40B4-BE49-F238E27FC236}">
              <a16:creationId xmlns:a16="http://schemas.microsoft.com/office/drawing/2014/main" id="{7B1510D7-0207-482A-8BF8-871A1B68B9D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655782</xdr:colOff>
      <xdr:row>1</xdr:row>
      <xdr:rowOff>155115</xdr:rowOff>
    </xdr:to>
    <xdr:pic>
      <xdr:nvPicPr>
        <xdr:cNvPr id="7" name="Picture 6">
          <a:extLst>
            <a:ext uri="{FF2B5EF4-FFF2-40B4-BE49-F238E27FC236}">
              <a16:creationId xmlns:a16="http://schemas.microsoft.com/office/drawing/2014/main" id="{E53B9561-C17C-472C-99F0-D632AC27F67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1574800</xdr:colOff>
      <xdr:row>0</xdr:row>
      <xdr:rowOff>339265</xdr:rowOff>
    </xdr:to>
    <xdr:pic>
      <xdr:nvPicPr>
        <xdr:cNvPr id="3" name="Picture 2">
          <a:extLst>
            <a:ext uri="{FF2B5EF4-FFF2-40B4-BE49-F238E27FC236}">
              <a16:creationId xmlns:a16="http://schemas.microsoft.com/office/drawing/2014/main" id="{0A7D9F24-091D-438E-B446-16A413610BB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2413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0</xdr:row>
      <xdr:rowOff>336090</xdr:rowOff>
    </xdr:to>
    <xdr:pic>
      <xdr:nvPicPr>
        <xdr:cNvPr id="4" name="Picture 3">
          <a:extLst>
            <a:ext uri="{FF2B5EF4-FFF2-40B4-BE49-F238E27FC236}">
              <a16:creationId xmlns:a16="http://schemas.microsoft.com/office/drawing/2014/main" id="{3D5FAB14-2C96-4C8F-96B7-767409F992E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3" name="Picture 2">
          <a:extLst>
            <a:ext uri="{FF2B5EF4-FFF2-40B4-BE49-F238E27FC236}">
              <a16:creationId xmlns:a16="http://schemas.microsoft.com/office/drawing/2014/main" id="{92BC64A9-526C-4DF5-B61E-FC23F43E260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0</xdr:row>
      <xdr:rowOff>336090</xdr:rowOff>
    </xdr:to>
    <xdr:pic>
      <xdr:nvPicPr>
        <xdr:cNvPr id="3" name="Picture 2">
          <a:extLst>
            <a:ext uri="{FF2B5EF4-FFF2-40B4-BE49-F238E27FC236}">
              <a16:creationId xmlns:a16="http://schemas.microsoft.com/office/drawing/2014/main" id="{24C76CD1-91B0-499A-AE01-497487C1677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0</xdr:row>
      <xdr:rowOff>336090</xdr:rowOff>
    </xdr:to>
    <xdr:pic>
      <xdr:nvPicPr>
        <xdr:cNvPr id="3" name="Picture 2">
          <a:extLst>
            <a:ext uri="{FF2B5EF4-FFF2-40B4-BE49-F238E27FC236}">
              <a16:creationId xmlns:a16="http://schemas.microsoft.com/office/drawing/2014/main" id="{53B8F9C5-5A1A-4C4B-8EA1-C0F27C67441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270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1568450</xdr:colOff>
      <xdr:row>0</xdr:row>
      <xdr:rowOff>332915</xdr:rowOff>
    </xdr:to>
    <xdr:pic>
      <xdr:nvPicPr>
        <xdr:cNvPr id="3" name="Picture 2">
          <a:extLst>
            <a:ext uri="{FF2B5EF4-FFF2-40B4-BE49-F238E27FC236}">
              <a16:creationId xmlns:a16="http://schemas.microsoft.com/office/drawing/2014/main" id="{4F99807B-D9C3-4D7C-A40F-CC5CA8F6A8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0</xdr:row>
      <xdr:rowOff>336090</xdr:rowOff>
    </xdr:to>
    <xdr:pic>
      <xdr:nvPicPr>
        <xdr:cNvPr id="3" name="Picture 2">
          <a:extLst>
            <a:ext uri="{FF2B5EF4-FFF2-40B4-BE49-F238E27FC236}">
              <a16:creationId xmlns:a16="http://schemas.microsoft.com/office/drawing/2014/main" id="{8C4913BD-C268-4604-AB30-C3206F0C771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397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1571625</xdr:colOff>
      <xdr:row>0</xdr:row>
      <xdr:rowOff>336090</xdr:rowOff>
    </xdr:to>
    <xdr:pic>
      <xdr:nvPicPr>
        <xdr:cNvPr id="2" name="Picture 1">
          <a:extLst>
            <a:ext uri="{FF2B5EF4-FFF2-40B4-BE49-F238E27FC236}">
              <a16:creationId xmlns:a16="http://schemas.microsoft.com/office/drawing/2014/main" id="{46BF8C69-8A5D-4BF9-9829-CD83B04C931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64" r="-476" b="5772"/>
        <a:stretch>
          <a:fillRect/>
        </a:stretch>
      </xdr:blipFill>
      <xdr:spPr bwMode="auto">
        <a:xfrm>
          <a:off x="190500" y="0"/>
          <a:ext cx="1574800" cy="339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hitehavencoal.sharepoint.com/sites/GRP-SustainabilityReport/Shared%20Documents/General/2025%20Sustainability%20Reporting/Data/Data%20templates/Emissions%20and%20energy%20data%20request%20FY25.xlsx" TargetMode="External"/><Relationship Id="rId1" Type="http://schemas.openxmlformats.org/officeDocument/2006/relationships/externalLinkPath" Target="https://whitehavencoal.sharepoint.com/sites/GRP-SustainabilityReport/Shared%20Documents/General/2025%20Sustainability%20Reporting/Data/Data%20templates/Emissions%20and%20energy%20data%20request%20F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HG emissions"/>
      <sheetName val="NPI data"/>
      <sheetName val="Energy"/>
      <sheetName val="Graphs for report"/>
    </sheetNames>
    <sheetDataSet>
      <sheetData sheetId="0">
        <row r="43">
          <cell r="H43">
            <v>39139</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Whitehaven Coal">
      <a:dk1>
        <a:sysClr val="windowText" lastClr="000000"/>
      </a:dk1>
      <a:lt1>
        <a:sysClr val="window" lastClr="FFFFFF"/>
      </a:lt1>
      <a:dk2>
        <a:srgbClr val="00359C"/>
      </a:dk2>
      <a:lt2>
        <a:srgbClr val="A1EAE0"/>
      </a:lt2>
      <a:accent1>
        <a:srgbClr val="E5FF67"/>
      </a:accent1>
      <a:accent2>
        <a:srgbClr val="76825A"/>
      </a:accent2>
      <a:accent3>
        <a:srgbClr val="EAEDDE"/>
      </a:accent3>
      <a:accent4>
        <a:srgbClr val="8DD04A"/>
      </a:accent4>
      <a:accent5>
        <a:srgbClr val="199F8A"/>
      </a:accent5>
      <a:accent6>
        <a:srgbClr val="C4A6FF"/>
      </a:accent6>
      <a:hlink>
        <a:srgbClr val="002262"/>
      </a:hlink>
      <a:folHlink>
        <a:srgbClr val="002262"/>
      </a:folHlink>
    </a:clrScheme>
    <a:fontScheme name="Whitehaven Coal">
      <a:majorFont>
        <a:latin typeface="Riforma LL TT Medium"/>
        <a:ea typeface=""/>
        <a:cs typeface=""/>
      </a:majorFont>
      <a:minorFont>
        <a:latin typeface="Riforma LL TT"/>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ipcc-nggip.iges.or.jp/public/2006gl/pdf/2_Volume2/V2_1_Ch1_Introduction.pdf" TargetMode="External"/><Relationship Id="rId1" Type="http://schemas.openxmlformats.org/officeDocument/2006/relationships/hyperlink" Target="https://www.ipcc-nggip.iges.or.jp/public/2006gl/pdf/2_Volume2/V2_1_Ch1_Introduction.pdf" TargetMode="External"/><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A7F-50AC-40F0-B9A4-2ABFB4F04196}">
  <dimension ref="B2"/>
  <sheetViews>
    <sheetView tabSelected="1" topLeftCell="A7" zoomScaleNormal="100" workbookViewId="0">
      <selection activeCell="I8" sqref="I8"/>
    </sheetView>
  </sheetViews>
  <sheetFormatPr defaultRowHeight="14.5" x14ac:dyDescent="0.35"/>
  <cols>
    <col min="1" max="1" width="8.7109375" customWidth="1"/>
    <col min="8" max="8" width="7.7109375" customWidth="1"/>
  </cols>
  <sheetData>
    <row r="2" spans="2:2" x14ac:dyDescent="0.35">
      <c r="B2" s="1"/>
    </row>
  </sheetData>
  <sheetProtection algorithmName="SHA-512" hashValue="4sfZV75WhML+k/UWkHMcsdNz42f4EenA0lpYrlrY3v/7kBNromt2j8ABCbrTVq4CGvysAQ6saVn2eWsL3sUyRw==" saltValue="a0fQWGg/9ylKOpK6/gFklg==" spinCount="100000" sheet="1" objects="1" scenario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C5F0-FE65-486B-A37F-E6AD6A958A2F}">
  <dimension ref="B1:G57"/>
  <sheetViews>
    <sheetView showGridLines="0" workbookViewId="0">
      <selection activeCell="B1" sqref="B1"/>
    </sheetView>
  </sheetViews>
  <sheetFormatPr defaultColWidth="9.2109375" defaultRowHeight="14.5" x14ac:dyDescent="0.35"/>
  <cols>
    <col min="1" max="1" width="2" style="6" customWidth="1"/>
    <col min="2" max="2" width="33.7109375" style="6" customWidth="1"/>
    <col min="3" max="7" width="20.640625" style="6" customWidth="1"/>
    <col min="8" max="16384" width="9.2109375" style="6"/>
  </cols>
  <sheetData>
    <row r="1" spans="2:7" ht="35.25" customHeight="1" x14ac:dyDescent="0.35"/>
    <row r="3" spans="2:7" ht="15.5" x14ac:dyDescent="0.35">
      <c r="B3" s="41" t="s">
        <v>162</v>
      </c>
      <c r="G3" s="43" t="s">
        <v>0</v>
      </c>
    </row>
    <row r="4" spans="2:7" x14ac:dyDescent="0.35">
      <c r="B4" s="228"/>
      <c r="C4" s="229"/>
      <c r="D4" s="229"/>
      <c r="E4" s="229"/>
      <c r="F4" s="229"/>
    </row>
    <row r="5" spans="2:7" ht="15" thickBot="1" x14ac:dyDescent="0.4"/>
    <row r="6" spans="2:7" x14ac:dyDescent="0.35">
      <c r="B6" s="215" t="s">
        <v>161</v>
      </c>
      <c r="C6" s="216" t="s">
        <v>163</v>
      </c>
      <c r="D6" s="217" t="s">
        <v>164</v>
      </c>
      <c r="E6" s="217" t="s">
        <v>165</v>
      </c>
      <c r="F6" s="217" t="s">
        <v>166</v>
      </c>
      <c r="G6" s="217" t="s">
        <v>167</v>
      </c>
    </row>
    <row r="7" spans="2:7" x14ac:dyDescent="0.35">
      <c r="B7" s="186" t="s">
        <v>168</v>
      </c>
      <c r="C7" s="212" t="s">
        <v>169</v>
      </c>
      <c r="D7" s="213" t="s">
        <v>170</v>
      </c>
      <c r="E7" s="213" t="s">
        <v>171</v>
      </c>
      <c r="F7" s="213" t="s">
        <v>172</v>
      </c>
      <c r="G7" s="187" t="s">
        <v>173</v>
      </c>
    </row>
    <row r="8" spans="2:7" x14ac:dyDescent="0.35">
      <c r="B8" s="186" t="s">
        <v>174</v>
      </c>
      <c r="C8" s="212" t="s">
        <v>175</v>
      </c>
      <c r="D8" s="213" t="s">
        <v>176</v>
      </c>
      <c r="E8" s="213" t="s">
        <v>177</v>
      </c>
      <c r="F8" s="213" t="s">
        <v>177</v>
      </c>
      <c r="G8" s="187" t="s">
        <v>178</v>
      </c>
    </row>
    <row r="9" spans="2:7" x14ac:dyDescent="0.35">
      <c r="B9" s="188" t="s">
        <v>179</v>
      </c>
      <c r="C9" s="196">
        <v>1973</v>
      </c>
      <c r="D9" s="197">
        <v>1969</v>
      </c>
      <c r="E9" s="197">
        <v>1993</v>
      </c>
      <c r="F9" s="197">
        <v>2002</v>
      </c>
      <c r="G9" s="189">
        <v>2023</v>
      </c>
    </row>
    <row r="10" spans="2:7" ht="30.5" customHeight="1" x14ac:dyDescent="0.35">
      <c r="B10" s="188" t="s">
        <v>180</v>
      </c>
      <c r="C10" s="196" t="s">
        <v>181</v>
      </c>
      <c r="D10" s="197" t="s">
        <v>182</v>
      </c>
      <c r="E10" s="197" t="s">
        <v>181</v>
      </c>
      <c r="F10" s="197" t="s">
        <v>183</v>
      </c>
      <c r="G10" s="189" t="s">
        <v>183</v>
      </c>
    </row>
    <row r="11" spans="2:7" x14ac:dyDescent="0.35">
      <c r="B11" s="188" t="s">
        <v>184</v>
      </c>
      <c r="C11" s="198">
        <v>4</v>
      </c>
      <c r="D11" s="200">
        <v>26</v>
      </c>
      <c r="E11" s="200">
        <v>6</v>
      </c>
      <c r="F11" s="200">
        <v>5</v>
      </c>
      <c r="G11" s="190">
        <v>1.71</v>
      </c>
    </row>
    <row r="12" spans="2:7" ht="27.5" x14ac:dyDescent="0.35">
      <c r="B12" s="188" t="s">
        <v>185</v>
      </c>
      <c r="C12" s="198">
        <v>4</v>
      </c>
      <c r="D12" s="200">
        <v>26</v>
      </c>
      <c r="E12" s="200">
        <v>6</v>
      </c>
      <c r="F12" s="200">
        <v>5</v>
      </c>
      <c r="G12" s="190">
        <v>14.6</v>
      </c>
    </row>
    <row r="13" spans="2:7" x14ac:dyDescent="0.35">
      <c r="B13" s="188" t="s">
        <v>186</v>
      </c>
      <c r="C13" s="199">
        <v>8</v>
      </c>
      <c r="D13" s="201">
        <v>30</v>
      </c>
      <c r="E13" s="201">
        <v>9</v>
      </c>
      <c r="F13" s="201">
        <v>0</v>
      </c>
      <c r="G13" s="191">
        <v>0</v>
      </c>
    </row>
    <row r="14" spans="2:7" ht="27.5" x14ac:dyDescent="0.35">
      <c r="B14" s="188" t="s">
        <v>187</v>
      </c>
      <c r="C14" s="198">
        <v>4</v>
      </c>
      <c r="D14" s="200">
        <v>27</v>
      </c>
      <c r="E14" s="200">
        <v>6</v>
      </c>
      <c r="F14" s="200">
        <v>5</v>
      </c>
      <c r="G14" s="191">
        <v>4.2</v>
      </c>
    </row>
    <row r="15" spans="2:7" ht="26" x14ac:dyDescent="0.35">
      <c r="B15" s="188" t="s">
        <v>188</v>
      </c>
      <c r="C15" s="199" t="s">
        <v>189</v>
      </c>
      <c r="D15" s="201" t="s">
        <v>189</v>
      </c>
      <c r="E15" s="201" t="s">
        <v>189</v>
      </c>
      <c r="F15" s="201" t="s">
        <v>189</v>
      </c>
      <c r="G15" s="191" t="s">
        <v>189</v>
      </c>
    </row>
    <row r="16" spans="2:7" x14ac:dyDescent="0.35">
      <c r="B16" s="188" t="s">
        <v>190</v>
      </c>
      <c r="C16" s="199" t="s">
        <v>191</v>
      </c>
      <c r="D16" s="201" t="s">
        <v>192</v>
      </c>
      <c r="E16" s="201" t="s">
        <v>191</v>
      </c>
      <c r="F16" s="201" t="s">
        <v>191</v>
      </c>
      <c r="G16" s="191" t="s">
        <v>193</v>
      </c>
    </row>
    <row r="17" spans="2:7" ht="45.5" customHeight="1" x14ac:dyDescent="0.35">
      <c r="B17" s="188"/>
      <c r="C17" s="199" t="s">
        <v>194</v>
      </c>
      <c r="D17" s="201" t="s">
        <v>195</v>
      </c>
      <c r="E17" s="201" t="s">
        <v>196</v>
      </c>
      <c r="F17" s="201" t="s">
        <v>197</v>
      </c>
      <c r="G17" s="191" t="s">
        <v>198</v>
      </c>
    </row>
    <row r="18" spans="2:7" x14ac:dyDescent="0.35">
      <c r="B18" s="188" t="s">
        <v>199</v>
      </c>
      <c r="C18" s="199" t="s">
        <v>200</v>
      </c>
      <c r="D18" s="201" t="s">
        <v>200</v>
      </c>
      <c r="E18" s="201" t="s">
        <v>200</v>
      </c>
      <c r="F18" s="201" t="s">
        <v>200</v>
      </c>
      <c r="G18" s="191" t="s">
        <v>200</v>
      </c>
    </row>
    <row r="19" spans="2:7" ht="26" x14ac:dyDescent="0.35">
      <c r="B19" s="188" t="s">
        <v>201</v>
      </c>
      <c r="C19" s="199" t="s">
        <v>202</v>
      </c>
      <c r="D19" s="201" t="s">
        <v>203</v>
      </c>
      <c r="E19" s="201" t="s">
        <v>204</v>
      </c>
      <c r="F19" s="201" t="s">
        <v>205</v>
      </c>
      <c r="G19" s="191" t="s">
        <v>206</v>
      </c>
    </row>
    <row r="20" spans="2:7" ht="40.5" x14ac:dyDescent="0.35">
      <c r="B20" s="188" t="s">
        <v>207</v>
      </c>
      <c r="C20" s="199" t="s">
        <v>208</v>
      </c>
      <c r="D20" s="201" t="s">
        <v>208</v>
      </c>
      <c r="E20" s="201" t="s">
        <v>208</v>
      </c>
      <c r="F20" s="201" t="s">
        <v>209</v>
      </c>
      <c r="G20" s="191" t="s">
        <v>208</v>
      </c>
    </row>
    <row r="21" spans="2:7" x14ac:dyDescent="0.35">
      <c r="B21" s="188" t="s">
        <v>210</v>
      </c>
      <c r="C21" s="198" t="s">
        <v>211</v>
      </c>
      <c r="D21" s="200" t="s">
        <v>211</v>
      </c>
      <c r="E21" s="200" t="s">
        <v>211</v>
      </c>
      <c r="F21" s="200" t="s">
        <v>211</v>
      </c>
      <c r="G21" s="190" t="s">
        <v>211</v>
      </c>
    </row>
    <row r="22" spans="2:7" ht="39" x14ac:dyDescent="0.35">
      <c r="B22" s="188" t="s">
        <v>212</v>
      </c>
      <c r="C22" s="198" t="s">
        <v>213</v>
      </c>
      <c r="D22" s="200" t="s">
        <v>213</v>
      </c>
      <c r="E22" s="200" t="s">
        <v>213</v>
      </c>
      <c r="F22" s="200" t="s">
        <v>213</v>
      </c>
      <c r="G22" s="190" t="s">
        <v>213</v>
      </c>
    </row>
    <row r="23" spans="2:7" ht="39" x14ac:dyDescent="0.35">
      <c r="B23" s="188" t="s">
        <v>214</v>
      </c>
      <c r="C23" s="198" t="s">
        <v>189</v>
      </c>
      <c r="D23" s="200" t="s">
        <v>189</v>
      </c>
      <c r="E23" s="200" t="s">
        <v>189</v>
      </c>
      <c r="F23" s="200" t="s">
        <v>189</v>
      </c>
      <c r="G23" s="190" t="s">
        <v>189</v>
      </c>
    </row>
    <row r="24" spans="2:7" ht="26" x14ac:dyDescent="0.35">
      <c r="B24" s="188" t="s">
        <v>215</v>
      </c>
      <c r="C24" s="198" t="s">
        <v>213</v>
      </c>
      <c r="D24" s="200" t="s">
        <v>189</v>
      </c>
      <c r="E24" s="200" t="s">
        <v>189</v>
      </c>
      <c r="F24" s="200" t="s">
        <v>189</v>
      </c>
      <c r="G24" s="190" t="s">
        <v>189</v>
      </c>
    </row>
    <row r="25" spans="2:7" x14ac:dyDescent="0.35">
      <c r="B25" s="188" t="s">
        <v>216</v>
      </c>
      <c r="C25" s="198">
        <v>2023</v>
      </c>
      <c r="D25" s="200">
        <v>2023</v>
      </c>
      <c r="E25" s="200">
        <v>2023</v>
      </c>
      <c r="F25" s="200">
        <v>2023</v>
      </c>
      <c r="G25" s="190">
        <v>2023</v>
      </c>
    </row>
    <row r="26" spans="2:7" ht="65" x14ac:dyDescent="0.35">
      <c r="B26" s="188" t="s">
        <v>217</v>
      </c>
      <c r="C26" s="198" t="s">
        <v>218</v>
      </c>
      <c r="D26" s="200" t="s">
        <v>219</v>
      </c>
      <c r="E26" s="200" t="s">
        <v>220</v>
      </c>
      <c r="F26" s="200" t="s">
        <v>221</v>
      </c>
      <c r="G26" s="190" t="s">
        <v>222</v>
      </c>
    </row>
    <row r="27" spans="2:7" ht="39" x14ac:dyDescent="0.35">
      <c r="B27" s="188" t="s">
        <v>223</v>
      </c>
      <c r="C27" s="198" t="s">
        <v>224</v>
      </c>
      <c r="D27" s="200" t="s">
        <v>225</v>
      </c>
      <c r="E27" s="200" t="s">
        <v>226</v>
      </c>
      <c r="F27" s="200" t="s">
        <v>227</v>
      </c>
      <c r="G27" s="190" t="s">
        <v>228</v>
      </c>
    </row>
    <row r="28" spans="2:7" ht="65" x14ac:dyDescent="0.35">
      <c r="B28" s="192" t="s">
        <v>229</v>
      </c>
      <c r="C28" s="198" t="s">
        <v>230</v>
      </c>
      <c r="D28" s="200" t="s">
        <v>231</v>
      </c>
      <c r="E28" s="200" t="s">
        <v>232</v>
      </c>
      <c r="F28" s="200" t="s">
        <v>233</v>
      </c>
      <c r="G28" s="190" t="s">
        <v>234</v>
      </c>
    </row>
    <row r="29" spans="2:7" ht="26" x14ac:dyDescent="0.35">
      <c r="B29" s="192" t="s">
        <v>235</v>
      </c>
      <c r="C29" s="198" t="s">
        <v>236</v>
      </c>
      <c r="D29" s="200" t="s">
        <v>236</v>
      </c>
      <c r="E29" s="200" t="s">
        <v>237</v>
      </c>
      <c r="F29" s="200" t="s">
        <v>238</v>
      </c>
      <c r="G29" s="190" t="s">
        <v>239</v>
      </c>
    </row>
    <row r="30" spans="2:7" x14ac:dyDescent="0.35">
      <c r="B30" s="214" t="s">
        <v>408</v>
      </c>
      <c r="C30" s="218"/>
      <c r="D30" s="218"/>
      <c r="E30" s="218"/>
      <c r="F30" s="218"/>
      <c r="G30" s="218"/>
    </row>
    <row r="31" spans="2:7" x14ac:dyDescent="0.35">
      <c r="B31" s="26" t="s">
        <v>409</v>
      </c>
    </row>
    <row r="32" spans="2:7" ht="15" thickBot="1" x14ac:dyDescent="0.4"/>
    <row r="33" spans="2:4" ht="15" thickBot="1" x14ac:dyDescent="0.4">
      <c r="B33" s="186"/>
      <c r="C33" s="230" t="s">
        <v>240</v>
      </c>
      <c r="D33" s="230"/>
    </row>
    <row r="34" spans="2:4" ht="15" thickBot="1" x14ac:dyDescent="0.4">
      <c r="B34" s="184" t="s">
        <v>240</v>
      </c>
      <c r="C34" s="185" t="s">
        <v>241</v>
      </c>
      <c r="D34" s="185" t="s">
        <v>242</v>
      </c>
    </row>
    <row r="35" spans="2:4" x14ac:dyDescent="0.35">
      <c r="B35" s="192" t="s">
        <v>168</v>
      </c>
      <c r="C35" s="195" t="s">
        <v>243</v>
      </c>
      <c r="D35" s="189" t="s">
        <v>244</v>
      </c>
    </row>
    <row r="36" spans="2:4" ht="17" customHeight="1" x14ac:dyDescent="0.35">
      <c r="B36" s="192" t="s">
        <v>174</v>
      </c>
      <c r="C36" s="196" t="s">
        <v>177</v>
      </c>
      <c r="D36" s="189" t="s">
        <v>178</v>
      </c>
    </row>
    <row r="37" spans="2:4" ht="18.5" customHeight="1" x14ac:dyDescent="0.35">
      <c r="B37" s="192" t="s">
        <v>179</v>
      </c>
      <c r="C37" s="196">
        <v>2003</v>
      </c>
      <c r="D37" s="189">
        <v>2003</v>
      </c>
    </row>
    <row r="38" spans="2:4" x14ac:dyDescent="0.35">
      <c r="B38" s="192" t="s">
        <v>180</v>
      </c>
      <c r="C38" s="196" t="s">
        <v>245</v>
      </c>
      <c r="D38" s="189" t="s">
        <v>245</v>
      </c>
    </row>
    <row r="39" spans="2:4" ht="19" customHeight="1" x14ac:dyDescent="0.35">
      <c r="B39" s="192" t="s">
        <v>246</v>
      </c>
      <c r="C39" s="198">
        <v>0.14899999999999999</v>
      </c>
      <c r="D39" s="190">
        <v>0.152</v>
      </c>
    </row>
    <row r="40" spans="2:4" ht="21.5" customHeight="1" x14ac:dyDescent="0.35">
      <c r="B40" s="192" t="s">
        <v>247</v>
      </c>
      <c r="C40" s="198">
        <v>0.13200000000000001</v>
      </c>
      <c r="D40" s="190">
        <v>0.188</v>
      </c>
    </row>
    <row r="41" spans="2:4" ht="23" customHeight="1" x14ac:dyDescent="0.35">
      <c r="B41" s="192" t="s">
        <v>248</v>
      </c>
      <c r="C41" s="198">
        <v>4</v>
      </c>
      <c r="D41" s="190">
        <v>4</v>
      </c>
    </row>
    <row r="42" spans="2:4" ht="27.5" x14ac:dyDescent="0.35">
      <c r="B42" s="188" t="s">
        <v>249</v>
      </c>
      <c r="C42" s="198">
        <v>7.2999999999999995E-2</v>
      </c>
      <c r="D42" s="190" t="s">
        <v>250</v>
      </c>
    </row>
    <row r="43" spans="2:4" ht="26" x14ac:dyDescent="0.35">
      <c r="B43" s="188" t="s">
        <v>188</v>
      </c>
      <c r="C43" s="198" t="s">
        <v>251</v>
      </c>
      <c r="D43" s="190" t="s">
        <v>251</v>
      </c>
    </row>
    <row r="44" spans="2:4" x14ac:dyDescent="0.35">
      <c r="B44" s="192" t="s">
        <v>252</v>
      </c>
      <c r="C44" s="198" t="s">
        <v>193</v>
      </c>
      <c r="D44" s="190" t="s">
        <v>193</v>
      </c>
    </row>
    <row r="45" spans="2:4" ht="95.5" customHeight="1" x14ac:dyDescent="0.35">
      <c r="B45" s="192"/>
      <c r="C45" s="198" t="s">
        <v>253</v>
      </c>
      <c r="D45" s="190" t="s">
        <v>253</v>
      </c>
    </row>
    <row r="46" spans="2:4" x14ac:dyDescent="0.35">
      <c r="B46" s="192" t="s">
        <v>199</v>
      </c>
      <c r="C46" s="198" t="s">
        <v>254</v>
      </c>
      <c r="D46" s="190" t="s">
        <v>254</v>
      </c>
    </row>
    <row r="47" spans="2:4" ht="26" x14ac:dyDescent="0.35">
      <c r="B47" s="188" t="s">
        <v>201</v>
      </c>
      <c r="C47" s="198" t="s">
        <v>193</v>
      </c>
      <c r="D47" s="190" t="s">
        <v>193</v>
      </c>
    </row>
    <row r="48" spans="2:4" x14ac:dyDescent="0.35">
      <c r="B48" s="192" t="s">
        <v>207</v>
      </c>
      <c r="C48" s="198" t="s">
        <v>255</v>
      </c>
      <c r="D48" s="190" t="s">
        <v>255</v>
      </c>
    </row>
    <row r="49" spans="2:4" ht="26" x14ac:dyDescent="0.35">
      <c r="B49" s="188" t="s">
        <v>256</v>
      </c>
      <c r="C49" s="198" t="s">
        <v>257</v>
      </c>
      <c r="D49" s="190" t="s">
        <v>257</v>
      </c>
    </row>
    <row r="50" spans="2:4" ht="39" x14ac:dyDescent="0.35">
      <c r="B50" s="188" t="s">
        <v>258</v>
      </c>
      <c r="C50" s="198" t="s">
        <v>213</v>
      </c>
      <c r="D50" s="190" t="s">
        <v>213</v>
      </c>
    </row>
    <row r="51" spans="2:4" ht="73.5" customHeight="1" x14ac:dyDescent="0.35">
      <c r="B51" s="188" t="s">
        <v>214</v>
      </c>
      <c r="C51" s="198" t="s">
        <v>259</v>
      </c>
      <c r="D51" s="190" t="s">
        <v>259</v>
      </c>
    </row>
    <row r="52" spans="2:4" ht="26" x14ac:dyDescent="0.35">
      <c r="B52" s="188" t="s">
        <v>215</v>
      </c>
      <c r="C52" s="198" t="s">
        <v>260</v>
      </c>
      <c r="D52" s="190" t="s">
        <v>260</v>
      </c>
    </row>
    <row r="53" spans="2:4" x14ac:dyDescent="0.35">
      <c r="B53" s="192" t="s">
        <v>217</v>
      </c>
      <c r="C53" s="198" t="s">
        <v>261</v>
      </c>
      <c r="D53" s="190" t="s">
        <v>261</v>
      </c>
    </row>
    <row r="54" spans="2:4" ht="26" x14ac:dyDescent="0.35">
      <c r="B54" s="192" t="s">
        <v>262</v>
      </c>
      <c r="C54" s="198" t="s">
        <v>263</v>
      </c>
      <c r="D54" s="190" t="s">
        <v>263</v>
      </c>
    </row>
    <row r="56" spans="2:4" x14ac:dyDescent="0.35">
      <c r="B56" s="214" t="s">
        <v>408</v>
      </c>
    </row>
    <row r="57" spans="2:4" x14ac:dyDescent="0.35">
      <c r="B57" s="26" t="s">
        <v>264</v>
      </c>
    </row>
  </sheetData>
  <sheetProtection algorithmName="SHA-512" hashValue="el1uzaX27cjUmyj2RPWZ9p0LEe0DDC/O8o+DKYZUpPwiHXARO1rjNCkwNyeOjqlzdiJAfXLlr+eWpUj+j0WNvg==" saltValue="nm5jotUurb3pT6XkqW2z0A==" spinCount="100000" sheet="1" objects="1" scenarios="1"/>
  <mergeCells count="2">
    <mergeCell ref="B4:F4"/>
    <mergeCell ref="C33:D33"/>
  </mergeCells>
  <hyperlinks>
    <hyperlink ref="G3" location="Contents!B3" display="Contents" xr:uid="{C8131934-A5DA-4DB2-B9AA-F8395F7DC47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4A87-52A8-488D-9731-71FA0CE93897}">
  <dimension ref="B1:K34"/>
  <sheetViews>
    <sheetView showGridLines="0" zoomScaleNormal="100" workbookViewId="0">
      <selection activeCell="B2" sqref="B2"/>
    </sheetView>
  </sheetViews>
  <sheetFormatPr defaultColWidth="8.7109375" defaultRowHeight="10.5" x14ac:dyDescent="0.25"/>
  <cols>
    <col min="1" max="1" width="2" style="2" customWidth="1"/>
    <col min="2" max="2" width="28.640625" style="2" customWidth="1"/>
    <col min="3" max="7" width="6.2109375" style="2" customWidth="1"/>
    <col min="8" max="16384" width="8.7109375" style="2"/>
  </cols>
  <sheetData>
    <row r="1" spans="2:11" s="6" customFormat="1" ht="35.25" customHeight="1" x14ac:dyDescent="0.35">
      <c r="B1" s="13"/>
      <c r="F1" s="7"/>
      <c r="K1" s="8"/>
    </row>
    <row r="2" spans="2:11" s="6" customFormat="1" ht="14.5" x14ac:dyDescent="0.35"/>
    <row r="3" spans="2:11" s="6" customFormat="1" ht="15.5" x14ac:dyDescent="0.35">
      <c r="B3" s="41" t="s">
        <v>265</v>
      </c>
      <c r="G3" s="43" t="s">
        <v>0</v>
      </c>
    </row>
    <row r="4" spans="2:11" ht="20.149999999999999" customHeight="1" x14ac:dyDescent="0.25">
      <c r="B4" s="228" t="s">
        <v>266</v>
      </c>
      <c r="C4" s="229"/>
      <c r="D4" s="229"/>
      <c r="E4" s="229"/>
      <c r="F4" s="229"/>
      <c r="G4" s="27"/>
      <c r="H4" s="27"/>
    </row>
    <row r="5" spans="2:11" ht="14.15" customHeight="1" thickBot="1" x14ac:dyDescent="0.3">
      <c r="B5" s="77" t="s">
        <v>267</v>
      </c>
      <c r="C5" s="46" t="s">
        <v>20</v>
      </c>
      <c r="D5" s="46" t="s">
        <v>21</v>
      </c>
      <c r="E5" s="46" t="s">
        <v>22</v>
      </c>
      <c r="F5" s="46" t="s">
        <v>23</v>
      </c>
      <c r="G5" s="46" t="s">
        <v>24</v>
      </c>
    </row>
    <row r="6" spans="2:11" s="11" customFormat="1" ht="14.15" customHeight="1" x14ac:dyDescent="0.35">
      <c r="B6" s="17"/>
      <c r="C6" s="18"/>
      <c r="D6" s="18"/>
      <c r="E6" s="18"/>
      <c r="F6" s="18"/>
      <c r="G6" s="18"/>
    </row>
    <row r="7" spans="2:11" s="11" customFormat="1" ht="14.25" customHeight="1" x14ac:dyDescent="0.35">
      <c r="B7" s="124" t="s">
        <v>268</v>
      </c>
      <c r="C7" s="78"/>
      <c r="D7" s="78"/>
      <c r="E7" s="78"/>
      <c r="F7" s="125"/>
      <c r="G7" s="125"/>
    </row>
    <row r="8" spans="2:11" s="11" customFormat="1" ht="14.25" customHeight="1" x14ac:dyDescent="0.35">
      <c r="B8" s="98" t="s">
        <v>269</v>
      </c>
      <c r="C8" s="50"/>
      <c r="D8" s="126">
        <v>7.7</v>
      </c>
      <c r="E8" s="127">
        <v>6.6</v>
      </c>
      <c r="F8" s="126">
        <v>9.6</v>
      </c>
      <c r="G8" s="129">
        <v>11</v>
      </c>
    </row>
    <row r="9" spans="2:11" s="11" customFormat="1" ht="14.25" customHeight="1" x14ac:dyDescent="0.35">
      <c r="B9" s="98" t="s">
        <v>270</v>
      </c>
      <c r="C9" s="50"/>
      <c r="D9" s="126">
        <v>1.8</v>
      </c>
      <c r="E9" s="127">
        <v>2.7</v>
      </c>
      <c r="F9" s="126">
        <v>2.2000000000000002</v>
      </c>
      <c r="G9" s="126">
        <v>5.2</v>
      </c>
    </row>
    <row r="10" spans="2:11" s="11" customFormat="1" ht="14.25" customHeight="1" x14ac:dyDescent="0.35">
      <c r="B10" s="98" t="s">
        <v>271</v>
      </c>
      <c r="C10" s="50"/>
      <c r="D10" s="126">
        <v>9.4</v>
      </c>
      <c r="E10" s="128">
        <v>9.3000000000000007</v>
      </c>
      <c r="F10" s="129">
        <v>11.9</v>
      </c>
      <c r="G10" s="129">
        <v>16.2</v>
      </c>
    </row>
    <row r="11" spans="2:11" s="11" customFormat="1" ht="14.25" customHeight="1" x14ac:dyDescent="0.35">
      <c r="B11" s="98" t="s">
        <v>272</v>
      </c>
      <c r="C11" s="50"/>
      <c r="D11" s="127">
        <v>5.9</v>
      </c>
      <c r="E11" s="127">
        <v>5.6</v>
      </c>
      <c r="F11" s="130">
        <v>5.8</v>
      </c>
      <c r="G11" s="130">
        <v>9.1</v>
      </c>
    </row>
    <row r="12" spans="2:11" s="11" customFormat="1" ht="14.25" customHeight="1" x14ac:dyDescent="0.35">
      <c r="B12" s="98" t="s">
        <v>273</v>
      </c>
      <c r="C12" s="50"/>
      <c r="D12" s="127">
        <v>1.7</v>
      </c>
      <c r="E12" s="127">
        <v>2.7</v>
      </c>
      <c r="F12" s="130">
        <v>2.2000000000000002</v>
      </c>
      <c r="G12" s="130">
        <v>3.8</v>
      </c>
      <c r="H12" s="170"/>
    </row>
    <row r="13" spans="2:11" s="11" customFormat="1" ht="14.25" customHeight="1" x14ac:dyDescent="0.35">
      <c r="B13" s="98" t="s">
        <v>274</v>
      </c>
      <c r="C13" s="50"/>
      <c r="D13" s="100">
        <v>0.63</v>
      </c>
      <c r="E13" s="131">
        <v>0.6</v>
      </c>
      <c r="F13" s="131">
        <v>0.49</v>
      </c>
      <c r="G13" s="131">
        <v>0.56000000000000005</v>
      </c>
      <c r="H13" s="170"/>
    </row>
    <row r="14" spans="2:11" s="11" customFormat="1" ht="14.25" customHeight="1" x14ac:dyDescent="0.35">
      <c r="B14" s="103" t="s">
        <v>275</v>
      </c>
      <c r="C14" s="50"/>
      <c r="D14" s="50"/>
      <c r="E14" s="50"/>
      <c r="F14" s="132"/>
      <c r="G14" s="132"/>
    </row>
    <row r="15" spans="2:11" s="11" customFormat="1" ht="14.25" customHeight="1" x14ac:dyDescent="0.35">
      <c r="B15" s="98" t="s">
        <v>276</v>
      </c>
      <c r="C15" s="127"/>
      <c r="D15" s="50">
        <v>3430</v>
      </c>
      <c r="E15" s="50">
        <v>3194</v>
      </c>
      <c r="F15" s="50">
        <v>4128</v>
      </c>
      <c r="G15" s="50">
        <v>8661</v>
      </c>
    </row>
    <row r="16" spans="2:11" s="11" customFormat="1" ht="14.25" customHeight="1" thickBot="1" x14ac:dyDescent="0.4">
      <c r="B16" s="122" t="s">
        <v>277</v>
      </c>
      <c r="C16" s="123"/>
      <c r="D16" s="87">
        <v>212051</v>
      </c>
      <c r="E16" s="87">
        <v>202734</v>
      </c>
      <c r="F16" s="87">
        <v>210698</v>
      </c>
      <c r="G16" s="87">
        <v>717359</v>
      </c>
    </row>
    <row r="17" spans="2:6" s="6" customFormat="1" ht="14.15" customHeight="1" x14ac:dyDescent="0.35"/>
    <row r="18" spans="2:6" ht="24.65" customHeight="1" x14ac:dyDescent="0.25">
      <c r="B18" s="11" t="s">
        <v>278</v>
      </c>
      <c r="C18" s="11"/>
      <c r="D18" s="11"/>
      <c r="E18" s="11"/>
      <c r="F18" s="11"/>
    </row>
    <row r="19" spans="2:6" ht="14.15" customHeight="1" x14ac:dyDescent="0.25">
      <c r="B19" s="11" t="s">
        <v>279</v>
      </c>
    </row>
    <row r="20" spans="2:6" ht="14.25" customHeight="1" x14ac:dyDescent="0.35">
      <c r="B20" s="231"/>
      <c r="C20" s="232"/>
      <c r="D20" s="232"/>
      <c r="E20" s="232"/>
      <c r="F20" s="232"/>
    </row>
    <row r="21" spans="2:6" ht="14.25" customHeight="1" x14ac:dyDescent="0.25"/>
    <row r="22" spans="2:6" ht="14.25" customHeight="1" x14ac:dyDescent="0.25"/>
    <row r="23" spans="2:6" ht="14.25" customHeight="1" x14ac:dyDescent="0.25"/>
    <row r="24" spans="2:6" ht="14.25" customHeight="1" x14ac:dyDescent="0.25"/>
    <row r="25" spans="2:6" ht="14.25" customHeight="1" x14ac:dyDescent="0.25"/>
    <row r="26" spans="2:6" ht="14.25" customHeight="1" x14ac:dyDescent="0.25"/>
    <row r="27" spans="2:6" ht="14.25" customHeight="1" x14ac:dyDescent="0.25"/>
    <row r="28" spans="2:6" ht="14.25" customHeight="1" x14ac:dyDescent="0.25"/>
    <row r="29" spans="2:6" ht="14.25" customHeight="1" x14ac:dyDescent="0.25"/>
    <row r="30" spans="2:6" ht="14.25" customHeight="1" x14ac:dyDescent="0.25"/>
    <row r="31" spans="2:6" ht="14.25" customHeight="1" x14ac:dyDescent="0.25"/>
    <row r="32" spans="2:6" ht="14.25" customHeight="1" x14ac:dyDescent="0.25"/>
    <row r="33" ht="14.25" customHeight="1" x14ac:dyDescent="0.25"/>
    <row r="34" ht="14.25" customHeight="1" x14ac:dyDescent="0.25"/>
  </sheetData>
  <sheetProtection algorithmName="SHA-512" hashValue="AvFbTdNbyMTr7hs129KNDkrWxOwHIWtdR1k4sIU1qXDoMnpVd6A2oIgu+2hwhrgtFuqMR3SAzBY3bz1ajU/IIQ==" saltValue="PVjwCxIPs1tHqCZ4yORwdw==" spinCount="100000" sheet="1" objects="1" scenarios="1"/>
  <mergeCells count="2">
    <mergeCell ref="B4:F4"/>
    <mergeCell ref="B20:F20"/>
  </mergeCells>
  <phoneticPr fontId="9" type="noConversion"/>
  <hyperlinks>
    <hyperlink ref="G3" location="Contents!B3" display="Contents" xr:uid="{934BFBD4-94A5-4A77-B8BD-FB566466C3F4}"/>
  </hyperlink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ABA88-26B8-4903-9466-11F61FA11934}">
  <dimension ref="B1:G11"/>
  <sheetViews>
    <sheetView showGridLines="0" zoomScaleNormal="100" workbookViewId="0">
      <selection activeCell="F8" sqref="F8"/>
    </sheetView>
  </sheetViews>
  <sheetFormatPr defaultColWidth="9.2109375" defaultRowHeight="14.5" x14ac:dyDescent="0.35"/>
  <cols>
    <col min="1" max="1" width="2" style="6" customWidth="1"/>
    <col min="2" max="2" width="26" style="6" customWidth="1"/>
    <col min="3" max="6" width="6.2109375" style="6" customWidth="1"/>
    <col min="7" max="7" width="7.2109375" style="6" customWidth="1"/>
    <col min="8" max="16384" width="9.2109375" style="6"/>
  </cols>
  <sheetData>
    <row r="1" spans="2:7" ht="35.25" customHeight="1" x14ac:dyDescent="0.35"/>
    <row r="3" spans="2:7" ht="15.5" x14ac:dyDescent="0.35">
      <c r="B3" s="41" t="s">
        <v>13</v>
      </c>
      <c r="G3" s="43" t="s">
        <v>0</v>
      </c>
    </row>
    <row r="4" spans="2:7" x14ac:dyDescent="0.35">
      <c r="B4" s="228" t="s">
        <v>266</v>
      </c>
      <c r="C4" s="229"/>
      <c r="D4" s="229"/>
      <c r="E4" s="229"/>
      <c r="F4" s="229"/>
    </row>
    <row r="6" spans="2:7" ht="15" thickBot="1" x14ac:dyDescent="0.4">
      <c r="B6" s="77" t="s">
        <v>280</v>
      </c>
      <c r="C6" s="46" t="s">
        <v>20</v>
      </c>
      <c r="D6" s="46" t="s">
        <v>21</v>
      </c>
      <c r="E6" s="46" t="s">
        <v>22</v>
      </c>
      <c r="F6" s="46" t="s">
        <v>23</v>
      </c>
      <c r="G6" s="46" t="s">
        <v>24</v>
      </c>
    </row>
    <row r="7" spans="2:7" x14ac:dyDescent="0.35">
      <c r="B7" s="133" t="s">
        <v>281</v>
      </c>
      <c r="C7" s="133">
        <v>3.2</v>
      </c>
      <c r="D7" s="133">
        <v>2.9</v>
      </c>
      <c r="E7" s="133">
        <v>1.7</v>
      </c>
      <c r="F7" s="169">
        <v>2</v>
      </c>
      <c r="G7" s="233" t="s">
        <v>282</v>
      </c>
    </row>
    <row r="8" spans="2:7" x14ac:dyDescent="0.35">
      <c r="B8" s="79" t="s">
        <v>283</v>
      </c>
      <c r="C8" s="134">
        <v>5055</v>
      </c>
      <c r="D8" s="134">
        <v>4684</v>
      </c>
      <c r="E8" s="134">
        <v>2990</v>
      </c>
      <c r="F8" s="134">
        <v>3424</v>
      </c>
      <c r="G8" s="234"/>
    </row>
    <row r="9" spans="2:7" x14ac:dyDescent="0.35">
      <c r="B9" s="79" t="s">
        <v>284</v>
      </c>
      <c r="C9" s="134">
        <v>12523</v>
      </c>
      <c r="D9" s="134">
        <v>12356</v>
      </c>
      <c r="E9" s="134">
        <v>11713</v>
      </c>
      <c r="F9" s="134">
        <v>12895</v>
      </c>
      <c r="G9" s="234"/>
    </row>
    <row r="10" spans="2:7" x14ac:dyDescent="0.35">
      <c r="B10" s="79" t="s">
        <v>285</v>
      </c>
      <c r="C10" s="79">
        <v>369</v>
      </c>
      <c r="D10" s="79">
        <v>345</v>
      </c>
      <c r="E10" s="79">
        <v>220</v>
      </c>
      <c r="F10" s="79">
        <v>248</v>
      </c>
      <c r="G10" s="234"/>
    </row>
    <row r="11" spans="2:7" ht="15" thickBot="1" x14ac:dyDescent="0.4">
      <c r="B11" s="135" t="s">
        <v>286</v>
      </c>
      <c r="C11" s="135">
        <v>7.0000000000000001E-3</v>
      </c>
      <c r="D11" s="135">
        <v>7.0000000000000001E-3</v>
      </c>
      <c r="E11" s="136">
        <v>0.01</v>
      </c>
      <c r="F11" s="136">
        <v>8.0000000000000002E-3</v>
      </c>
      <c r="G11" s="235"/>
    </row>
  </sheetData>
  <sheetProtection algorithmName="SHA-512" hashValue="F/GQfwAkjVHWcK1GBoBK91wLXXBANvb1KUXxLdguEqSxHLP9XIHYVnVi/rHj7UKMMW8HaOBWirJcUgiNI4EAVg==" saltValue="mtXZ1Uv/FutRRCw4aPQnKQ==" spinCount="100000" sheet="1" objects="1" scenarios="1"/>
  <mergeCells count="2">
    <mergeCell ref="B4:F4"/>
    <mergeCell ref="G7:G11"/>
  </mergeCells>
  <phoneticPr fontId="9" type="noConversion"/>
  <hyperlinks>
    <hyperlink ref="G3" location="Contents!B3" display="Contents" xr:uid="{FA3C6574-9465-4B32-8EBA-A0A77F21EAE6}"/>
  </hyperlink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6697-2508-4DF7-A3F9-64D3D6326400}">
  <dimension ref="B1:K21"/>
  <sheetViews>
    <sheetView showGridLines="0" zoomScaleNormal="100" workbookViewId="0">
      <selection activeCell="B6" sqref="B6:H21"/>
    </sheetView>
  </sheetViews>
  <sheetFormatPr defaultColWidth="8.7109375" defaultRowHeight="10.5" x14ac:dyDescent="0.25"/>
  <cols>
    <col min="1" max="1" width="2" style="2" customWidth="1"/>
    <col min="2" max="2" width="36.85546875" style="2" customWidth="1"/>
    <col min="3" max="7" width="6.2109375" style="2" customWidth="1"/>
    <col min="8" max="8" width="9" style="2" customWidth="1"/>
    <col min="9" max="16384" width="8.7109375" style="2"/>
  </cols>
  <sheetData>
    <row r="1" spans="2:11" s="6" customFormat="1" ht="35.15" customHeight="1" x14ac:dyDescent="0.35">
      <c r="B1" s="13"/>
      <c r="F1" s="7"/>
      <c r="K1" s="8"/>
    </row>
    <row r="2" spans="2:11" s="6" customFormat="1" ht="14.5" x14ac:dyDescent="0.35"/>
    <row r="3" spans="2:11" s="6" customFormat="1" ht="15.5" x14ac:dyDescent="0.35">
      <c r="B3" s="41" t="s">
        <v>15</v>
      </c>
      <c r="G3" s="43" t="s">
        <v>0</v>
      </c>
    </row>
    <row r="4" spans="2:11" s="9" customFormat="1" ht="20.149999999999999" customHeight="1" x14ac:dyDescent="0.3">
      <c r="B4" s="228" t="s">
        <v>287</v>
      </c>
      <c r="C4" s="229"/>
      <c r="D4" s="229"/>
      <c r="E4" s="229"/>
      <c r="F4" s="229"/>
    </row>
    <row r="5" spans="2:11" ht="12" customHeight="1" x14ac:dyDescent="0.25"/>
    <row r="6" spans="2:11" ht="14.15" customHeight="1" thickBot="1" x14ac:dyDescent="0.3">
      <c r="B6" s="77" t="s">
        <v>288</v>
      </c>
      <c r="C6" s="46" t="s">
        <v>20</v>
      </c>
      <c r="D6" s="46" t="s">
        <v>21</v>
      </c>
      <c r="E6" s="46" t="s">
        <v>22</v>
      </c>
      <c r="F6" s="46" t="s">
        <v>23</v>
      </c>
      <c r="G6" s="46" t="s">
        <v>24</v>
      </c>
    </row>
    <row r="7" spans="2:11" s="11" customFormat="1" ht="14.15" customHeight="1" x14ac:dyDescent="0.35">
      <c r="B7" s="47" t="s">
        <v>289</v>
      </c>
      <c r="C7" s="137"/>
      <c r="D7" s="137">
        <v>150</v>
      </c>
      <c r="E7" s="138">
        <v>172</v>
      </c>
      <c r="F7" s="137">
        <v>206</v>
      </c>
      <c r="G7" s="132">
        <v>365</v>
      </c>
    </row>
    <row r="8" spans="2:11" s="11" customFormat="1" ht="14.15" customHeight="1" x14ac:dyDescent="0.35">
      <c r="B8" s="48" t="s">
        <v>290</v>
      </c>
      <c r="C8" s="132">
        <v>189</v>
      </c>
      <c r="D8" s="132">
        <v>242</v>
      </c>
      <c r="E8" s="139">
        <v>277</v>
      </c>
      <c r="F8" s="132">
        <v>502</v>
      </c>
      <c r="G8" s="132">
        <v>918</v>
      </c>
    </row>
    <row r="9" spans="2:11" s="11" customFormat="1" ht="14.15" customHeight="1" x14ac:dyDescent="0.35">
      <c r="B9" s="48" t="s">
        <v>291</v>
      </c>
      <c r="C9" s="50">
        <v>344</v>
      </c>
      <c r="D9" s="50">
        <v>353</v>
      </c>
      <c r="E9" s="50">
        <v>356</v>
      </c>
      <c r="F9" s="132">
        <v>462</v>
      </c>
      <c r="G9" s="132">
        <v>513</v>
      </c>
    </row>
    <row r="10" spans="2:11" s="11" customFormat="1" ht="14.15" customHeight="1" x14ac:dyDescent="0.35">
      <c r="B10" s="48" t="s">
        <v>292</v>
      </c>
      <c r="C10" s="50"/>
      <c r="D10" s="50"/>
      <c r="E10" s="50"/>
      <c r="F10" s="132"/>
      <c r="G10" s="132">
        <v>1454</v>
      </c>
    </row>
    <row r="11" spans="2:11" s="11" customFormat="1" ht="14.15" customHeight="1" x14ac:dyDescent="0.35">
      <c r="B11" s="48" t="s">
        <v>293</v>
      </c>
      <c r="C11" s="50"/>
      <c r="D11" s="50"/>
      <c r="E11" s="50">
        <v>2301</v>
      </c>
      <c r="F11" s="50">
        <v>2821</v>
      </c>
      <c r="G11" s="50">
        <v>4795</v>
      </c>
    </row>
    <row r="12" spans="2:11" s="11" customFormat="1" ht="14.15" customHeight="1" x14ac:dyDescent="0.35">
      <c r="B12" s="48" t="s">
        <v>294</v>
      </c>
      <c r="C12" s="49">
        <v>5.15</v>
      </c>
      <c r="D12" s="49">
        <v>8.73</v>
      </c>
      <c r="E12" s="140">
        <v>14.4</v>
      </c>
      <c r="F12" s="49">
        <v>17.010999999999999</v>
      </c>
      <c r="G12" s="49">
        <v>17.2</v>
      </c>
    </row>
    <row r="13" spans="2:11" s="11" customFormat="1" ht="14.15" customHeight="1" x14ac:dyDescent="0.35">
      <c r="B13" s="48" t="s">
        <v>295</v>
      </c>
      <c r="C13" s="48">
        <v>0.41</v>
      </c>
      <c r="D13" s="141">
        <v>1.53</v>
      </c>
      <c r="E13" s="141">
        <v>4.3499999999999996</v>
      </c>
      <c r="F13" s="141">
        <v>1.25</v>
      </c>
      <c r="G13" s="141">
        <v>2.1</v>
      </c>
    </row>
    <row r="14" spans="2:11" s="11" customFormat="1" ht="14.15" customHeight="1" x14ac:dyDescent="0.35">
      <c r="B14" s="48" t="s">
        <v>296</v>
      </c>
      <c r="C14" s="48">
        <v>189</v>
      </c>
      <c r="D14" s="48">
        <v>461</v>
      </c>
      <c r="E14" s="92">
        <v>1382</v>
      </c>
      <c r="F14" s="92">
        <v>1527</v>
      </c>
      <c r="G14" s="92">
        <v>1390</v>
      </c>
    </row>
    <row r="15" spans="2:11" s="11" customFormat="1" ht="14.15" customHeight="1" x14ac:dyDescent="0.35">
      <c r="B15" s="202" t="s">
        <v>297</v>
      </c>
      <c r="C15" s="48"/>
      <c r="D15" s="48"/>
      <c r="E15" s="140"/>
      <c r="F15" s="48"/>
      <c r="G15" s="48"/>
    </row>
    <row r="16" spans="2:11" s="11" customFormat="1" ht="14.15" customHeight="1" thickBot="1" x14ac:dyDescent="0.4">
      <c r="B16" s="48" t="s">
        <v>298</v>
      </c>
      <c r="C16" s="94"/>
      <c r="D16" s="94">
        <v>28</v>
      </c>
      <c r="E16" s="95">
        <v>8</v>
      </c>
      <c r="F16" s="94">
        <v>14</v>
      </c>
      <c r="G16" s="94">
        <v>22</v>
      </c>
    </row>
    <row r="18" spans="2:2" x14ac:dyDescent="0.25">
      <c r="B18" s="2" t="s">
        <v>299</v>
      </c>
    </row>
    <row r="19" spans="2:2" x14ac:dyDescent="0.25">
      <c r="B19" s="2" t="s">
        <v>300</v>
      </c>
    </row>
    <row r="20" spans="2:2" x14ac:dyDescent="0.25">
      <c r="B20" s="2" t="s">
        <v>301</v>
      </c>
    </row>
    <row r="21" spans="2:2" x14ac:dyDescent="0.25">
      <c r="B21" s="2" t="s">
        <v>302</v>
      </c>
    </row>
  </sheetData>
  <sheetProtection algorithmName="SHA-512" hashValue="RXYXm+ciGvcw+BifluCwvFG3QH8Vk0H59QWHWfIQrrGs4j1MtNfe24oBKgM1UM5lkHVnQ5V+hQIoQhsFESKKaQ==" saltValue="c2dBFfX7zofR4oxSD3xgDA==" spinCount="100000" sheet="1" objects="1" scenarios="1"/>
  <mergeCells count="1">
    <mergeCell ref="B4:F4"/>
  </mergeCells>
  <phoneticPr fontId="9" type="noConversion"/>
  <hyperlinks>
    <hyperlink ref="G3" location="Contents!B3" display="Contents" xr:uid="{01AA5612-425F-4322-8BFB-5F8B769B6543}"/>
  </hyperlink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A22C1-7707-4C47-B17E-07A999C8074E}">
  <dimension ref="B1:E51"/>
  <sheetViews>
    <sheetView showGridLines="0" view="pageBreakPreview" zoomScaleNormal="60" zoomScaleSheetLayoutView="100" workbookViewId="0">
      <pane ySplit="4" topLeftCell="A5" activePane="bottomLeft" state="frozenSplit"/>
      <selection pane="bottomLeft" activeCell="F8" sqref="F8"/>
    </sheetView>
  </sheetViews>
  <sheetFormatPr defaultColWidth="9.2109375" defaultRowHeight="14.5" x14ac:dyDescent="0.35"/>
  <cols>
    <col min="1" max="1" width="2" style="6" customWidth="1"/>
    <col min="2" max="2" width="10.35546875" style="6" customWidth="1"/>
    <col min="3" max="3" width="21.140625" style="149" customWidth="1"/>
    <col min="4" max="4" width="27.2109375" style="149" customWidth="1"/>
    <col min="5" max="5" width="6.85546875" style="6" customWidth="1"/>
    <col min="6" max="6" width="9.2109375" style="6" customWidth="1"/>
    <col min="7" max="16384" width="9.2109375" style="6"/>
  </cols>
  <sheetData>
    <row r="1" spans="2:5" x14ac:dyDescent="0.35">
      <c r="B1" s="13"/>
    </row>
    <row r="2" spans="2:5" ht="35.15" customHeight="1" x14ac:dyDescent="0.35"/>
    <row r="3" spans="2:5" ht="15.5" x14ac:dyDescent="0.35">
      <c r="B3" s="41" t="s">
        <v>303</v>
      </c>
      <c r="E3" s="43" t="s">
        <v>0</v>
      </c>
    </row>
    <row r="4" spans="2:5" x14ac:dyDescent="0.35">
      <c r="B4" s="14" t="s">
        <v>304</v>
      </c>
    </row>
    <row r="5" spans="2:5" ht="15" thickBot="1" x14ac:dyDescent="0.4"/>
    <row r="6" spans="2:5" ht="15" thickBot="1" x14ac:dyDescent="0.4">
      <c r="B6" s="143" t="s">
        <v>305</v>
      </c>
      <c r="C6" s="152" t="s">
        <v>306</v>
      </c>
      <c r="D6" s="152" t="s">
        <v>307</v>
      </c>
    </row>
    <row r="7" spans="2:5" ht="15" thickBot="1" x14ac:dyDescent="0.4">
      <c r="B7" s="143" t="s">
        <v>308</v>
      </c>
      <c r="C7" s="152"/>
      <c r="D7" s="152"/>
    </row>
    <row r="8" spans="2:5" ht="31.5" x14ac:dyDescent="0.35">
      <c r="B8" s="147" t="s">
        <v>309</v>
      </c>
      <c r="C8" s="154" t="s">
        <v>310</v>
      </c>
      <c r="D8" s="153" t="s">
        <v>391</v>
      </c>
    </row>
    <row r="9" spans="2:5" ht="53" thickBot="1" x14ac:dyDescent="0.4">
      <c r="B9" s="37" t="s">
        <v>311</v>
      </c>
      <c r="C9" s="156" t="s">
        <v>312</v>
      </c>
      <c r="D9" s="156" t="s">
        <v>313</v>
      </c>
    </row>
    <row r="10" spans="2:5" ht="19.899999999999999" customHeight="1" thickBot="1" x14ac:dyDescent="0.4">
      <c r="B10" s="168" t="s">
        <v>314</v>
      </c>
      <c r="C10" s="152"/>
      <c r="D10" s="152"/>
    </row>
    <row r="11" spans="2:5" ht="42" x14ac:dyDescent="0.35">
      <c r="B11" s="147" t="s">
        <v>315</v>
      </c>
      <c r="C11" s="154" t="s">
        <v>316</v>
      </c>
      <c r="D11" s="154" t="s">
        <v>392</v>
      </c>
    </row>
    <row r="12" spans="2:5" ht="42.5" thickBot="1" x14ac:dyDescent="0.4">
      <c r="B12" s="37" t="s">
        <v>317</v>
      </c>
      <c r="C12" s="211" t="s">
        <v>393</v>
      </c>
      <c r="D12" s="211" t="s">
        <v>406</v>
      </c>
    </row>
    <row r="13" spans="2:5" ht="19.899999999999999" customHeight="1" thickBot="1" x14ac:dyDescent="0.4">
      <c r="B13" s="168" t="s">
        <v>318</v>
      </c>
      <c r="C13" s="152"/>
      <c r="D13" s="152"/>
    </row>
    <row r="14" spans="2:5" ht="21" x14ac:dyDescent="0.35">
      <c r="B14" s="145" t="s">
        <v>319</v>
      </c>
      <c r="C14" s="154" t="s">
        <v>320</v>
      </c>
      <c r="D14" s="154" t="s">
        <v>394</v>
      </c>
    </row>
    <row r="15" spans="2:5" ht="21" x14ac:dyDescent="0.35">
      <c r="B15" s="146" t="s">
        <v>321</v>
      </c>
      <c r="C15" s="157" t="s">
        <v>322</v>
      </c>
      <c r="D15" s="157" t="s">
        <v>394</v>
      </c>
    </row>
    <row r="16" spans="2:5" ht="21" x14ac:dyDescent="0.35">
      <c r="B16" s="146" t="s">
        <v>323</v>
      </c>
      <c r="C16" s="157" t="s">
        <v>324</v>
      </c>
      <c r="D16" s="157" t="s">
        <v>394</v>
      </c>
    </row>
    <row r="17" spans="2:4" ht="21" x14ac:dyDescent="0.35">
      <c r="B17" s="146" t="s">
        <v>325</v>
      </c>
      <c r="C17" s="157" t="s">
        <v>326</v>
      </c>
      <c r="D17" s="157" t="s">
        <v>394</v>
      </c>
    </row>
    <row r="18" spans="2:4" ht="21" x14ac:dyDescent="0.35">
      <c r="B18" s="146" t="s">
        <v>327</v>
      </c>
      <c r="C18" s="157" t="s">
        <v>328</v>
      </c>
      <c r="D18" s="157" t="s">
        <v>394</v>
      </c>
    </row>
    <row r="19" spans="2:4" ht="31.5" x14ac:dyDescent="0.35">
      <c r="B19" s="146" t="s">
        <v>329</v>
      </c>
      <c r="C19" s="157" t="s">
        <v>330</v>
      </c>
      <c r="D19" s="157" t="s">
        <v>395</v>
      </c>
    </row>
    <row r="20" spans="2:4" ht="32" thickBot="1" x14ac:dyDescent="0.4">
      <c r="B20" s="38" t="s">
        <v>331</v>
      </c>
      <c r="C20" s="155" t="s">
        <v>332</v>
      </c>
      <c r="D20" s="156" t="s">
        <v>396</v>
      </c>
    </row>
    <row r="21" spans="2:4" ht="19.899999999999999" customHeight="1" thickBot="1" x14ac:dyDescent="0.4">
      <c r="B21" s="168" t="s">
        <v>333</v>
      </c>
      <c r="C21" s="152"/>
      <c r="D21" s="152"/>
    </row>
    <row r="22" spans="2:4" ht="31.5" x14ac:dyDescent="0.35">
      <c r="B22" s="148" t="s">
        <v>334</v>
      </c>
      <c r="C22" s="159" t="s">
        <v>335</v>
      </c>
      <c r="D22" s="158" t="s">
        <v>336</v>
      </c>
    </row>
    <row r="23" spans="2:4" ht="87" customHeight="1" x14ac:dyDescent="0.35">
      <c r="B23" s="148" t="s">
        <v>337</v>
      </c>
      <c r="C23" s="159" t="s">
        <v>338</v>
      </c>
      <c r="D23" s="208" t="s">
        <v>339</v>
      </c>
    </row>
    <row r="24" spans="2:4" ht="63.75" customHeight="1" thickBot="1" x14ac:dyDescent="0.4">
      <c r="B24" s="38" t="s">
        <v>340</v>
      </c>
      <c r="C24" s="156" t="s">
        <v>341</v>
      </c>
      <c r="D24" s="209" t="s">
        <v>342</v>
      </c>
    </row>
    <row r="25" spans="2:4" ht="19.899999999999999" customHeight="1" thickBot="1" x14ac:dyDescent="0.4">
      <c r="B25" s="168" t="s">
        <v>343</v>
      </c>
      <c r="C25" s="152"/>
      <c r="D25" s="152"/>
    </row>
    <row r="26" spans="2:4" ht="136.5" customHeight="1" x14ac:dyDescent="0.35">
      <c r="B26" s="145" t="s">
        <v>344</v>
      </c>
      <c r="C26" s="154" t="s">
        <v>345</v>
      </c>
      <c r="D26" s="207" t="s">
        <v>397</v>
      </c>
    </row>
    <row r="27" spans="2:4" ht="42.5" thickBot="1" x14ac:dyDescent="0.4">
      <c r="B27" s="39" t="s">
        <v>346</v>
      </c>
      <c r="C27" s="160" t="s">
        <v>347</v>
      </c>
      <c r="D27" s="161" t="s">
        <v>398</v>
      </c>
    </row>
    <row r="28" spans="2:4" ht="19.899999999999999" customHeight="1" thickBot="1" x14ac:dyDescent="0.4">
      <c r="B28" s="168" t="s">
        <v>348</v>
      </c>
      <c r="C28" s="152"/>
      <c r="D28" s="152"/>
    </row>
    <row r="29" spans="2:4" ht="31.5" x14ac:dyDescent="0.35">
      <c r="B29" s="145" t="s">
        <v>349</v>
      </c>
      <c r="C29" s="154" t="s">
        <v>350</v>
      </c>
      <c r="D29" s="154" t="s">
        <v>399</v>
      </c>
    </row>
    <row r="30" spans="2:4" ht="27.5" customHeight="1" thickBot="1" x14ac:dyDescent="0.4">
      <c r="B30" s="38" t="s">
        <v>351</v>
      </c>
      <c r="C30" s="155" t="s">
        <v>352</v>
      </c>
      <c r="D30" s="210" t="s">
        <v>353</v>
      </c>
    </row>
    <row r="31" spans="2:4" ht="19.899999999999999" customHeight="1" thickBot="1" x14ac:dyDescent="0.4">
      <c r="B31" s="168" t="s">
        <v>354</v>
      </c>
      <c r="C31" s="152"/>
      <c r="D31" s="152"/>
    </row>
    <row r="32" spans="2:4" ht="42" x14ac:dyDescent="0.35">
      <c r="B32" s="145" t="s">
        <v>355</v>
      </c>
      <c r="C32" s="154" t="s">
        <v>356</v>
      </c>
      <c r="D32" s="154" t="s">
        <v>400</v>
      </c>
    </row>
    <row r="33" spans="2:5" ht="32" thickBot="1" x14ac:dyDescent="0.4">
      <c r="B33" s="38" t="s">
        <v>357</v>
      </c>
      <c r="C33" s="155" t="s">
        <v>358</v>
      </c>
      <c r="D33" s="156" t="s">
        <v>359</v>
      </c>
    </row>
    <row r="34" spans="2:5" ht="19.899999999999999" customHeight="1" thickBot="1" x14ac:dyDescent="0.4">
      <c r="B34" s="168" t="s">
        <v>360</v>
      </c>
      <c r="C34" s="152"/>
      <c r="D34" s="152"/>
    </row>
    <row r="35" spans="2:5" ht="50.25" customHeight="1" x14ac:dyDescent="0.35">
      <c r="B35" s="145" t="s">
        <v>361</v>
      </c>
      <c r="C35" s="154" t="s">
        <v>362</v>
      </c>
      <c r="D35" s="153" t="s">
        <v>401</v>
      </c>
    </row>
    <row r="36" spans="2:5" ht="32" thickBot="1" x14ac:dyDescent="0.4">
      <c r="B36" s="38" t="s">
        <v>363</v>
      </c>
      <c r="C36" s="156" t="s">
        <v>364</v>
      </c>
      <c r="D36" s="156" t="s">
        <v>365</v>
      </c>
    </row>
    <row r="37" spans="2:5" ht="19.899999999999999" customHeight="1" thickBot="1" x14ac:dyDescent="0.4">
      <c r="B37" s="168" t="s">
        <v>366</v>
      </c>
      <c r="C37" s="152"/>
      <c r="D37" s="152"/>
    </row>
    <row r="38" spans="2:5" ht="42" x14ac:dyDescent="0.35">
      <c r="B38" s="145" t="s">
        <v>367</v>
      </c>
      <c r="C38" s="154" t="s">
        <v>368</v>
      </c>
      <c r="D38" s="154" t="s">
        <v>369</v>
      </c>
    </row>
    <row r="39" spans="2:5" ht="52.5" x14ac:dyDescent="0.35">
      <c r="B39" s="237" t="s">
        <v>370</v>
      </c>
      <c r="C39" s="236" t="s">
        <v>371</v>
      </c>
      <c r="D39" s="162" t="s">
        <v>372</v>
      </c>
    </row>
    <row r="40" spans="2:5" ht="23.25" customHeight="1" x14ac:dyDescent="0.35">
      <c r="B40" s="237"/>
      <c r="C40" s="236"/>
      <c r="D40" s="163" t="s">
        <v>373</v>
      </c>
      <c r="E40" s="22"/>
    </row>
    <row r="41" spans="2:5" ht="69" customHeight="1" thickBot="1" x14ac:dyDescent="0.4">
      <c r="B41" s="38" t="s">
        <v>374</v>
      </c>
      <c r="C41" s="155" t="s">
        <v>375</v>
      </c>
      <c r="D41" s="164" t="s">
        <v>313</v>
      </c>
      <c r="E41" s="22"/>
    </row>
    <row r="42" spans="2:5" ht="19.899999999999999" customHeight="1" thickBot="1" x14ac:dyDescent="0.4">
      <c r="B42" s="168" t="s">
        <v>376</v>
      </c>
      <c r="C42" s="152"/>
      <c r="D42" s="152"/>
    </row>
    <row r="43" spans="2:5" ht="126" x14ac:dyDescent="0.35">
      <c r="B43" s="145" t="s">
        <v>377</v>
      </c>
      <c r="C43" s="154" t="s">
        <v>378</v>
      </c>
      <c r="D43" s="154" t="s">
        <v>379</v>
      </c>
    </row>
    <row r="44" spans="2:5" ht="42" x14ac:dyDescent="0.35">
      <c r="B44" s="146" t="s">
        <v>380</v>
      </c>
      <c r="C44" s="157" t="s">
        <v>381</v>
      </c>
      <c r="D44" s="157" t="s">
        <v>402</v>
      </c>
    </row>
    <row r="45" spans="2:5" ht="42" x14ac:dyDescent="0.35">
      <c r="B45" s="146" t="s">
        <v>382</v>
      </c>
      <c r="C45" s="157" t="s">
        <v>383</v>
      </c>
      <c r="D45" s="157" t="s">
        <v>402</v>
      </c>
    </row>
    <row r="46" spans="2:5" ht="15" thickBot="1" x14ac:dyDescent="0.4">
      <c r="B46" s="40"/>
      <c r="C46" s="165"/>
      <c r="D46" s="165"/>
    </row>
    <row r="47" spans="2:5" ht="19.899999999999999" customHeight="1" thickBot="1" x14ac:dyDescent="0.4">
      <c r="B47" s="168" t="s">
        <v>305</v>
      </c>
      <c r="C47" s="167" t="s">
        <v>384</v>
      </c>
      <c r="D47" s="167" t="s">
        <v>385</v>
      </c>
    </row>
    <row r="48" spans="2:5" x14ac:dyDescent="0.35">
      <c r="B48" s="145" t="s">
        <v>386</v>
      </c>
      <c r="C48" s="154" t="s">
        <v>387</v>
      </c>
      <c r="D48" s="154" t="s">
        <v>403</v>
      </c>
    </row>
    <row r="49" spans="2:4" ht="15" thickBot="1" x14ac:dyDescent="0.4">
      <c r="B49" s="144" t="s">
        <v>388</v>
      </c>
      <c r="C49" s="166" t="s">
        <v>389</v>
      </c>
      <c r="D49" s="166" t="s">
        <v>403</v>
      </c>
    </row>
    <row r="51" spans="2:4" x14ac:dyDescent="0.35">
      <c r="B51" s="2" t="s">
        <v>390</v>
      </c>
    </row>
  </sheetData>
  <sheetProtection algorithmName="SHA-512" hashValue="dV/mZmYU7UFErhU8mJuenNdQdfnVE2QS5H6XD8tC/CcuPuc3/T57F3NwSc3iwstQBGv0+aFxYrTGENNmhE8m+g==" saltValue="zuPQgGHNQm8FyIOx6+fHLw==" spinCount="100000" sheet="1" objects="1" scenarios="1"/>
  <mergeCells count="2">
    <mergeCell ref="C39:C40"/>
    <mergeCell ref="B39:B40"/>
  </mergeCells>
  <hyperlinks>
    <hyperlink ref="D38" r:id="rId1" location="page%3D21" display="https://www.ipcc-nggip.iges.or.jp/public/2006gl/pdf/2_Volume2/V2_1_Ch1_Introduction.pdf#page%3D21" xr:uid="{9096113A-EB75-4BB9-9888-B51EC01F8E69}"/>
    <hyperlink ref="D40" r:id="rId2" xr:uid="{4E360688-8DDE-4D26-9103-68178A2E4714}"/>
    <hyperlink ref="E3" location="Contents!B3" display="Contents" xr:uid="{FFC4A687-9EA1-4DA2-8AFD-288E9EC6B29E}"/>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A3AF-29FB-489B-BEDA-110C4FA13EAE}">
  <dimension ref="B1:D28"/>
  <sheetViews>
    <sheetView showGridLines="0" zoomScaleNormal="100" workbookViewId="0">
      <selection activeCell="D14" sqref="D14"/>
    </sheetView>
  </sheetViews>
  <sheetFormatPr defaultColWidth="8.7109375" defaultRowHeight="10.5" x14ac:dyDescent="0.25"/>
  <cols>
    <col min="1" max="1" width="2" style="2" customWidth="1"/>
    <col min="2" max="2" width="21.7109375" style="2" customWidth="1"/>
    <col min="3" max="6" width="8.7109375" style="2"/>
    <col min="7" max="7" width="9.5" style="2" customWidth="1"/>
    <col min="8" max="16384" width="8.7109375" style="2"/>
  </cols>
  <sheetData>
    <row r="1" spans="2:4" ht="35.25" customHeight="1" x14ac:dyDescent="0.25"/>
    <row r="2" spans="2:4" x14ac:dyDescent="0.25">
      <c r="B2" s="3"/>
    </row>
    <row r="3" spans="2:4" ht="15.5" x14ac:dyDescent="0.35">
      <c r="B3" s="41" t="s">
        <v>0</v>
      </c>
    </row>
    <row r="4" spans="2:4" x14ac:dyDescent="0.25">
      <c r="B4" s="4"/>
    </row>
    <row r="5" spans="2:4" ht="14.25" customHeight="1" x14ac:dyDescent="0.25">
      <c r="B5" s="42" t="s">
        <v>1</v>
      </c>
    </row>
    <row r="6" spans="2:4" ht="14.25" customHeight="1" x14ac:dyDescent="0.25">
      <c r="B6" s="5" t="s">
        <v>2</v>
      </c>
    </row>
    <row r="7" spans="2:4" ht="14.25" customHeight="1" x14ac:dyDescent="0.25">
      <c r="B7" s="5" t="s">
        <v>3</v>
      </c>
    </row>
    <row r="8" spans="2:4" ht="14.25" customHeight="1" x14ac:dyDescent="0.25"/>
    <row r="9" spans="2:4" ht="14.25" customHeight="1" x14ac:dyDescent="0.25">
      <c r="B9" s="42" t="s">
        <v>4</v>
      </c>
    </row>
    <row r="10" spans="2:4" ht="14.25" customHeight="1" x14ac:dyDescent="0.25">
      <c r="B10" s="5" t="s">
        <v>5</v>
      </c>
    </row>
    <row r="11" spans="2:4" ht="14.25" customHeight="1" x14ac:dyDescent="0.25">
      <c r="B11" s="5" t="s">
        <v>6</v>
      </c>
    </row>
    <row r="12" spans="2:4" ht="14.25" customHeight="1" x14ac:dyDescent="0.25"/>
    <row r="13" spans="2:4" ht="14.25" customHeight="1" x14ac:dyDescent="0.25">
      <c r="B13" s="42" t="s">
        <v>7</v>
      </c>
    </row>
    <row r="14" spans="2:4" ht="14.25" customHeight="1" x14ac:dyDescent="0.25">
      <c r="B14" s="5" t="s">
        <v>8</v>
      </c>
    </row>
    <row r="15" spans="2:4" ht="14.25" customHeight="1" x14ac:dyDescent="0.25">
      <c r="B15" s="5" t="s">
        <v>9</v>
      </c>
    </row>
    <row r="16" spans="2:4" ht="14.25" customHeight="1" x14ac:dyDescent="0.25">
      <c r="B16" s="5" t="s">
        <v>10</v>
      </c>
      <c r="D16" s="3"/>
    </row>
    <row r="17" spans="2:4" ht="14.25" customHeight="1" x14ac:dyDescent="0.25">
      <c r="B17" s="5" t="s">
        <v>11</v>
      </c>
    </row>
    <row r="18" spans="2:4" ht="14.25" customHeight="1" x14ac:dyDescent="0.25">
      <c r="B18" s="5" t="s">
        <v>12</v>
      </c>
    </row>
    <row r="19" spans="2:4" ht="14.25" customHeight="1" x14ac:dyDescent="0.25">
      <c r="B19" s="5" t="s">
        <v>13</v>
      </c>
      <c r="D19" s="3"/>
    </row>
    <row r="20" spans="2:4" ht="14.25" customHeight="1" x14ac:dyDescent="0.25"/>
    <row r="21" spans="2:4" ht="14.25" customHeight="1" x14ac:dyDescent="0.25">
      <c r="B21" s="42" t="s">
        <v>14</v>
      </c>
    </row>
    <row r="22" spans="2:4" ht="14.25" customHeight="1" x14ac:dyDescent="0.25">
      <c r="B22" s="5" t="s">
        <v>15</v>
      </c>
    </row>
    <row r="23" spans="2:4" ht="14.25" customHeight="1" x14ac:dyDescent="0.25">
      <c r="B23" s="5"/>
    </row>
    <row r="24" spans="2:4" ht="14.25" customHeight="1" x14ac:dyDescent="0.25">
      <c r="B24" s="42" t="s">
        <v>16</v>
      </c>
    </row>
    <row r="25" spans="2:4" ht="14.25" customHeight="1" x14ac:dyDescent="0.25">
      <c r="B25" s="5" t="s">
        <v>17</v>
      </c>
    </row>
    <row r="26" spans="2:4" ht="14.25" customHeight="1" x14ac:dyDescent="0.25"/>
    <row r="27" spans="2:4" ht="14.25" customHeight="1" x14ac:dyDescent="0.25"/>
    <row r="28" spans="2:4" ht="14.25" customHeight="1" x14ac:dyDescent="0.25"/>
  </sheetData>
  <sheetProtection algorithmName="SHA-512" hashValue="7GzyzO+ewFHvp+82pDxP8W8xuATElklqS5qtwIZq/YTbxE++QmArClHfSql/3OGCLud9hIhl0dYQWgL1Wyo4Mg==" saltValue="qfVKNRyxtOBSe9h1hYAH2Q==" spinCount="100000" sheet="1" objects="1" scenarios="1"/>
  <hyperlinks>
    <hyperlink ref="B6" location="Safety!B5" display="Safety" xr:uid="{07B3760D-5480-43D0-BAC5-446926542833}"/>
    <hyperlink ref="B7" location="'Workforce profile'!B5" display="Workforce profile" xr:uid="{9C77DE79-324F-4EE6-86B0-118FA44EEC49}"/>
    <hyperlink ref="B10" location="'GHG emissions'!B5" display="GHG emissions" xr:uid="{BE7A6A65-BA74-443D-8864-6664C1A24BDD}"/>
    <hyperlink ref="B11" location="Energy!B5" display="Energy" xr:uid="{154D45EB-0F4F-49A8-8947-22AEDFD5BF57}"/>
    <hyperlink ref="B14" location="Compliance!B5" display="Compliance" xr:uid="{E598E20D-50A9-4FC0-82C3-755493397AE9}"/>
    <hyperlink ref="B15" location="'Water stewardship'!B5" display="Water stewardship" xr:uid="{B487DC2F-7C7D-4E9C-99BE-9FC5D299FD84}"/>
    <hyperlink ref="B16" location="'Biodiversity, land use &amp; rehab'!B5" display="Biodiversity, land use and rehabilitation" xr:uid="{AC1CC4B9-09E5-4D37-AD62-DAC08B39D3B9}"/>
    <hyperlink ref="B17" location="'Waste and recycling'!B5" display="Waste and recycling" xr:uid="{027381DB-4965-4A1A-AC46-8DE1999FBA37}"/>
    <hyperlink ref="B18" location="'Tailings storage facilities'!B5" display="Tailings storage facilities" xr:uid="{F047C890-5568-4124-9561-8BBAD5FE26EC}"/>
    <hyperlink ref="B19" location="'Air quality'!B5" display="Air quality" xr:uid="{C77BEC14-C9EB-4740-93F0-4C68ABC355B1}"/>
    <hyperlink ref="B22" location="'Economic contribution'!B5" display="Economic contribution" xr:uid="{77EE3BC6-0FA8-4E1C-8511-7B1DAF447A61}"/>
    <hyperlink ref="B25" location="'SASB Coal Standard Index'!B6" display="SASB Coal Standard Index" xr:uid="{A286D51F-DFA1-4621-B79E-3D66A959BD8B}"/>
  </hyperlink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BB576-1F43-4CC2-AC0D-B566F52CF81D}">
  <dimension ref="B1:K339"/>
  <sheetViews>
    <sheetView showGridLines="0" zoomScaleNormal="100" workbookViewId="0">
      <selection activeCell="B2" sqref="B2"/>
    </sheetView>
  </sheetViews>
  <sheetFormatPr defaultColWidth="8.7109375" defaultRowHeight="10.5" x14ac:dyDescent="0.25"/>
  <cols>
    <col min="1" max="1" width="2" style="2" customWidth="1"/>
    <col min="2" max="2" width="28.640625" style="2" customWidth="1"/>
    <col min="3" max="7" width="6.2109375" style="2" customWidth="1"/>
    <col min="8" max="16384" width="8.7109375" style="2"/>
  </cols>
  <sheetData>
    <row r="1" spans="2:11" s="6" customFormat="1" ht="35.25" customHeight="1" x14ac:dyDescent="0.35">
      <c r="F1" s="7"/>
      <c r="K1" s="8"/>
    </row>
    <row r="2" spans="2:11" s="6" customFormat="1" ht="10.15" customHeight="1" x14ac:dyDescent="0.35"/>
    <row r="3" spans="2:11" s="6" customFormat="1" ht="15.5" x14ac:dyDescent="0.35">
      <c r="B3" s="41" t="s">
        <v>18</v>
      </c>
      <c r="G3" s="43" t="s">
        <v>0</v>
      </c>
    </row>
    <row r="4" spans="2:11" s="9" customFormat="1" ht="38.15" customHeight="1" x14ac:dyDescent="0.35">
      <c r="B4" s="223" t="s">
        <v>19</v>
      </c>
      <c r="C4" s="224"/>
      <c r="D4" s="224"/>
      <c r="E4" s="224"/>
      <c r="F4" s="224"/>
    </row>
    <row r="5" spans="2:11" ht="12" customHeight="1" x14ac:dyDescent="0.25"/>
    <row r="6" spans="2:11" ht="14.15" customHeight="1" thickBot="1" x14ac:dyDescent="0.3">
      <c r="B6" s="45"/>
      <c r="C6" s="46" t="s">
        <v>20</v>
      </c>
      <c r="D6" s="46" t="s">
        <v>21</v>
      </c>
      <c r="E6" s="46" t="s">
        <v>22</v>
      </c>
      <c r="F6" s="46" t="s">
        <v>23</v>
      </c>
      <c r="G6" s="46" t="s">
        <v>24</v>
      </c>
    </row>
    <row r="7" spans="2:11" s="11" customFormat="1" ht="14.15" customHeight="1" x14ac:dyDescent="0.35">
      <c r="B7" s="47" t="s">
        <v>25</v>
      </c>
      <c r="C7" s="47">
        <v>0</v>
      </c>
      <c r="D7" s="47">
        <v>0</v>
      </c>
      <c r="E7" s="47">
        <v>0</v>
      </c>
      <c r="F7" s="47">
        <v>0</v>
      </c>
      <c r="G7" s="47">
        <v>0</v>
      </c>
    </row>
    <row r="8" spans="2:11" s="11" customFormat="1" ht="14.15" customHeight="1" x14ac:dyDescent="0.35">
      <c r="B8" s="48" t="s">
        <v>26</v>
      </c>
      <c r="C8" s="48">
        <v>0</v>
      </c>
      <c r="D8" s="48">
        <v>0</v>
      </c>
      <c r="E8" s="48">
        <v>0</v>
      </c>
      <c r="F8" s="48">
        <v>0</v>
      </c>
      <c r="G8" s="48">
        <v>0</v>
      </c>
    </row>
    <row r="9" spans="2:11" s="11" customFormat="1" ht="14.15" customHeight="1" x14ac:dyDescent="0.35">
      <c r="B9" s="98" t="s">
        <v>27</v>
      </c>
      <c r="C9" s="48">
        <v>5.0999999999999996</v>
      </c>
      <c r="D9" s="48">
        <v>5.0999999999999996</v>
      </c>
      <c r="E9" s="48">
        <v>6.4</v>
      </c>
      <c r="F9" s="48">
        <v>4.4000000000000004</v>
      </c>
      <c r="G9" s="48">
        <v>4.5999999999999996</v>
      </c>
    </row>
    <row r="10" spans="2:11" s="11" customFormat="1" ht="14.25" customHeight="1" x14ac:dyDescent="0.35">
      <c r="B10" s="98" t="s">
        <v>28</v>
      </c>
      <c r="C10" s="48"/>
      <c r="D10" s="48"/>
      <c r="E10" s="48"/>
      <c r="F10" s="48">
        <v>3.5</v>
      </c>
      <c r="G10" s="49">
        <v>2</v>
      </c>
    </row>
    <row r="11" spans="2:11" s="11" customFormat="1" ht="14.15" customHeight="1" x14ac:dyDescent="0.35">
      <c r="B11" s="48" t="s">
        <v>29</v>
      </c>
      <c r="C11" s="48"/>
      <c r="D11" s="48">
        <v>336</v>
      </c>
      <c r="E11" s="50">
        <v>622</v>
      </c>
      <c r="F11" s="50">
        <v>1464</v>
      </c>
      <c r="G11" s="50">
        <v>3392</v>
      </c>
    </row>
    <row r="12" spans="2:11" s="11" customFormat="1" ht="12" customHeight="1" thickBot="1" x14ac:dyDescent="0.4">
      <c r="B12" s="51" t="s">
        <v>30</v>
      </c>
      <c r="C12" s="52"/>
      <c r="D12" s="52"/>
      <c r="E12" s="52" t="s">
        <v>31</v>
      </c>
      <c r="F12" s="53" t="s">
        <v>32</v>
      </c>
      <c r="G12" s="54">
        <v>88912</v>
      </c>
    </row>
    <row r="13" spans="2:11" ht="15" customHeight="1" x14ac:dyDescent="0.25">
      <c r="B13" s="4" t="s">
        <v>33</v>
      </c>
    </row>
    <row r="14" spans="2:11" ht="53.5" customHeight="1" x14ac:dyDescent="0.25">
      <c r="B14" s="225" t="s">
        <v>34</v>
      </c>
      <c r="C14" s="225"/>
      <c r="D14" s="225"/>
      <c r="E14" s="225"/>
      <c r="F14" s="225"/>
    </row>
    <row r="15" spans="2:11" ht="35.5" customHeight="1" x14ac:dyDescent="0.25">
      <c r="B15" s="225" t="s">
        <v>35</v>
      </c>
      <c r="C15" s="225"/>
      <c r="D15" s="225"/>
      <c r="E15" s="225"/>
      <c r="F15" s="225"/>
    </row>
    <row r="16" spans="2:11" ht="14.25" customHeight="1" x14ac:dyDescent="0.25">
      <c r="B16" s="225" t="s">
        <v>36</v>
      </c>
      <c r="C16" s="225"/>
      <c r="D16" s="225"/>
      <c r="E16" s="225"/>
      <c r="F16" s="225"/>
    </row>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sheetData>
  <sheetProtection algorithmName="SHA-512" hashValue="wida7N7oWCNtmLgc9TrXJRGc4xmRLzOAtejvCOUjnLafpqY99p1OiWmIA/JrE5TsQvVoD87EAz5TGpLyjtEBLw==" saltValue="//ZhEiDVypWLVgd8tlvdeg==" spinCount="100000" sheet="1" objects="1" scenarios="1"/>
  <mergeCells count="4">
    <mergeCell ref="B4:F4"/>
    <mergeCell ref="B14:F14"/>
    <mergeCell ref="B15:F15"/>
    <mergeCell ref="B16:F16"/>
  </mergeCells>
  <phoneticPr fontId="9" type="noConversion"/>
  <hyperlinks>
    <hyperlink ref="G3" location="Contents!B3" display="Contents" xr:uid="{6A729985-C184-4D4C-9055-EDE39E78B234}"/>
  </hyperlink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5C70-A93B-4E0F-A88C-BBB6A63DF40E}">
  <dimension ref="B1:K47"/>
  <sheetViews>
    <sheetView showGridLines="0" zoomScaleNormal="100" workbookViewId="0">
      <selection activeCell="B2" sqref="B2"/>
    </sheetView>
  </sheetViews>
  <sheetFormatPr defaultColWidth="8.7109375" defaultRowHeight="10.5" x14ac:dyDescent="0.25"/>
  <cols>
    <col min="1" max="1" width="2" style="2" customWidth="1"/>
    <col min="2" max="2" width="27.2109375" style="2" customWidth="1"/>
    <col min="3" max="7" width="6.140625" style="2" customWidth="1"/>
    <col min="8" max="16384" width="8.7109375" style="2"/>
  </cols>
  <sheetData>
    <row r="1" spans="2:11" s="6" customFormat="1" ht="35.15" customHeight="1" x14ac:dyDescent="0.35">
      <c r="B1" s="13"/>
      <c r="F1" s="7"/>
      <c r="K1" s="8"/>
    </row>
    <row r="2" spans="2:11" s="6" customFormat="1" ht="14.5" x14ac:dyDescent="0.35"/>
    <row r="3" spans="2:11" s="6" customFormat="1" ht="15.5" x14ac:dyDescent="0.35">
      <c r="B3" s="41" t="s">
        <v>3</v>
      </c>
      <c r="G3" s="43" t="s">
        <v>0</v>
      </c>
    </row>
    <row r="4" spans="2:11" s="9" customFormat="1" ht="20.149999999999999" customHeight="1" x14ac:dyDescent="0.3">
      <c r="B4" s="14" t="s">
        <v>37</v>
      </c>
    </row>
    <row r="5" spans="2:11" ht="12" customHeight="1" x14ac:dyDescent="0.25"/>
    <row r="6" spans="2:11" s="55" customFormat="1" ht="14.15" customHeight="1" thickBot="1" x14ac:dyDescent="0.3">
      <c r="B6" s="45"/>
      <c r="C6" s="46" t="s">
        <v>20</v>
      </c>
      <c r="D6" s="46" t="s">
        <v>21</v>
      </c>
      <c r="E6" s="46" t="s">
        <v>22</v>
      </c>
      <c r="F6" s="46" t="s">
        <v>23</v>
      </c>
      <c r="G6" s="46" t="s">
        <v>24</v>
      </c>
    </row>
    <row r="7" spans="2:11" s="11" customFormat="1" ht="14.15" customHeight="1" x14ac:dyDescent="0.35">
      <c r="B7" s="64" t="s">
        <v>38</v>
      </c>
      <c r="C7" s="65">
        <v>1171</v>
      </c>
      <c r="D7" s="65">
        <v>1227</v>
      </c>
      <c r="E7" s="65">
        <v>1290</v>
      </c>
      <c r="F7" s="65">
        <v>3362</v>
      </c>
      <c r="G7" s="65">
        <v>3349</v>
      </c>
    </row>
    <row r="8" spans="2:11" s="11" customFormat="1" ht="14.15" customHeight="1" x14ac:dyDescent="0.35">
      <c r="B8" s="66" t="s">
        <v>39</v>
      </c>
      <c r="C8" s="67"/>
      <c r="D8" s="67"/>
      <c r="E8" s="67">
        <v>583</v>
      </c>
      <c r="F8" s="67">
        <v>859</v>
      </c>
      <c r="G8" s="67">
        <v>1185</v>
      </c>
    </row>
    <row r="9" spans="2:11" s="11" customFormat="1" ht="14.15" customHeight="1" x14ac:dyDescent="0.35">
      <c r="B9" s="66" t="s">
        <v>40</v>
      </c>
      <c r="C9" s="67">
        <v>1363</v>
      </c>
      <c r="D9" s="67">
        <v>1229</v>
      </c>
      <c r="E9" s="67">
        <v>874</v>
      </c>
      <c r="F9" s="67">
        <v>2871</v>
      </c>
      <c r="G9" s="67">
        <v>1910</v>
      </c>
    </row>
    <row r="10" spans="2:11" s="11" customFormat="1" ht="14.15" customHeight="1" x14ac:dyDescent="0.35">
      <c r="B10" s="222" t="s">
        <v>41</v>
      </c>
      <c r="C10" s="220"/>
      <c r="D10" s="220"/>
      <c r="E10" s="221">
        <f>E7+E8+E9</f>
        <v>2747</v>
      </c>
      <c r="F10" s="221">
        <f t="shared" ref="F10:G10" si="0">F7+F8+F9</f>
        <v>7092</v>
      </c>
      <c r="G10" s="221">
        <f t="shared" si="0"/>
        <v>6444</v>
      </c>
      <c r="H10" s="35"/>
    </row>
    <row r="11" spans="2:11" s="11" customFormat="1" ht="14.15" customHeight="1" x14ac:dyDescent="0.35">
      <c r="B11" s="103" t="s">
        <v>42</v>
      </c>
      <c r="C11" s="48"/>
      <c r="D11" s="48"/>
      <c r="E11" s="48"/>
      <c r="F11" s="48"/>
      <c r="G11" s="48"/>
    </row>
    <row r="12" spans="2:11" s="11" customFormat="1" ht="14.15" customHeight="1" x14ac:dyDescent="0.35">
      <c r="B12" s="63" t="s">
        <v>43</v>
      </c>
      <c r="C12" s="63">
        <v>12.4</v>
      </c>
      <c r="D12" s="63">
        <v>15.3</v>
      </c>
      <c r="E12" s="63">
        <v>17.3</v>
      </c>
      <c r="F12" s="63">
        <v>22.7</v>
      </c>
      <c r="G12" s="63">
        <v>21.7</v>
      </c>
    </row>
    <row r="13" spans="2:11" s="11" customFormat="1" ht="14.15" customHeight="1" x14ac:dyDescent="0.35">
      <c r="B13" s="48" t="s">
        <v>44</v>
      </c>
      <c r="C13" s="48"/>
      <c r="D13" s="48">
        <v>10.6</v>
      </c>
      <c r="E13" s="48">
        <v>14.1</v>
      </c>
      <c r="F13" s="48">
        <v>19.7</v>
      </c>
      <c r="G13" s="48">
        <v>24.1</v>
      </c>
    </row>
    <row r="14" spans="2:11" s="11" customFormat="1" ht="14.15" customHeight="1" x14ac:dyDescent="0.35">
      <c r="B14" s="48" t="s">
        <v>45</v>
      </c>
      <c r="C14" s="49">
        <v>19</v>
      </c>
      <c r="D14" s="49">
        <v>20</v>
      </c>
      <c r="E14" s="48">
        <v>32.1</v>
      </c>
      <c r="F14" s="49">
        <v>26</v>
      </c>
      <c r="G14" s="49">
        <v>27.4</v>
      </c>
    </row>
    <row r="15" spans="2:11" s="11" customFormat="1" ht="14.15" customHeight="1" x14ac:dyDescent="0.35">
      <c r="B15" s="48" t="s">
        <v>46</v>
      </c>
      <c r="C15" s="48">
        <v>28.6</v>
      </c>
      <c r="D15" s="48">
        <v>33.299999999999997</v>
      </c>
      <c r="E15" s="48">
        <v>57.1</v>
      </c>
      <c r="F15" s="48">
        <v>37.5</v>
      </c>
      <c r="G15" s="48">
        <v>37.5</v>
      </c>
    </row>
    <row r="16" spans="2:11" s="11" customFormat="1" ht="14.15" customHeight="1" x14ac:dyDescent="0.35">
      <c r="B16" s="48" t="s">
        <v>417</v>
      </c>
      <c r="C16" s="48"/>
      <c r="D16" s="48"/>
      <c r="E16" s="48">
        <v>0.94</v>
      </c>
      <c r="F16" s="48">
        <v>0.94</v>
      </c>
      <c r="G16" s="48">
        <v>0.95</v>
      </c>
    </row>
    <row r="17" spans="2:7" s="11" customFormat="1" ht="18.5" customHeight="1" x14ac:dyDescent="0.35">
      <c r="B17" s="63" t="s">
        <v>47</v>
      </c>
      <c r="C17" s="63"/>
      <c r="D17" s="63">
        <v>10.5</v>
      </c>
      <c r="E17" s="63">
        <v>11.1</v>
      </c>
      <c r="F17" s="63">
        <v>10.6</v>
      </c>
      <c r="G17" s="63">
        <v>10.4</v>
      </c>
    </row>
    <row r="18" spans="2:7" s="11" customFormat="1" ht="14.15" customHeight="1" x14ac:dyDescent="0.35">
      <c r="B18" s="73" t="s">
        <v>48</v>
      </c>
      <c r="C18" s="73">
        <v>9.1</v>
      </c>
      <c r="D18" s="73">
        <v>11.8</v>
      </c>
      <c r="E18" s="73">
        <v>10.5</v>
      </c>
      <c r="F18" s="74" t="s">
        <v>49</v>
      </c>
      <c r="G18" s="74" t="s">
        <v>49</v>
      </c>
    </row>
    <row r="19" spans="2:7" s="11" customFormat="1" ht="14.15" customHeight="1" x14ac:dyDescent="0.35">
      <c r="B19" s="103" t="s">
        <v>50</v>
      </c>
      <c r="C19" s="48"/>
      <c r="D19" s="48"/>
      <c r="E19" s="48"/>
      <c r="F19" s="57"/>
      <c r="G19" s="57"/>
    </row>
    <row r="20" spans="2:7" s="11" customFormat="1" ht="14.15" customHeight="1" x14ac:dyDescent="0.35">
      <c r="B20" s="63" t="s">
        <v>51</v>
      </c>
      <c r="C20" s="75">
        <v>22</v>
      </c>
      <c r="D20" s="75">
        <v>19.2</v>
      </c>
      <c r="E20" s="75">
        <v>18.5</v>
      </c>
      <c r="F20" s="75">
        <v>18.100000000000001</v>
      </c>
      <c r="G20" s="75">
        <v>15.8</v>
      </c>
    </row>
    <row r="21" spans="2:7" s="11" customFormat="1" ht="14.15" customHeight="1" x14ac:dyDescent="0.35">
      <c r="B21" s="48" t="s">
        <v>52</v>
      </c>
      <c r="C21" s="49"/>
      <c r="D21" s="49"/>
      <c r="E21" s="49">
        <v>16.8</v>
      </c>
      <c r="F21" s="49">
        <v>14.3</v>
      </c>
      <c r="G21" s="49">
        <v>11.1</v>
      </c>
    </row>
    <row r="22" spans="2:7" s="11" customFormat="1" ht="14.15" customHeight="1" x14ac:dyDescent="0.35">
      <c r="B22" s="107" t="s">
        <v>53</v>
      </c>
      <c r="C22" s="72"/>
      <c r="D22" s="72"/>
      <c r="E22" s="73">
        <v>4.7</v>
      </c>
      <c r="F22" s="73">
        <v>4.2</v>
      </c>
      <c r="G22" s="73">
        <v>2.6</v>
      </c>
    </row>
    <row r="23" spans="2:7" s="11" customFormat="1" ht="14.15" customHeight="1" x14ac:dyDescent="0.35">
      <c r="B23" s="103" t="s">
        <v>54</v>
      </c>
      <c r="C23" s="58"/>
      <c r="D23" s="48"/>
      <c r="E23" s="48"/>
      <c r="F23" s="48"/>
      <c r="G23" s="48"/>
    </row>
    <row r="24" spans="2:7" s="11" customFormat="1" ht="14.15" customHeight="1" x14ac:dyDescent="0.35">
      <c r="B24" s="63" t="s">
        <v>55</v>
      </c>
      <c r="C24" s="63">
        <v>8</v>
      </c>
      <c r="D24" s="63">
        <v>8</v>
      </c>
      <c r="E24" s="63">
        <v>9</v>
      </c>
      <c r="F24" s="63">
        <v>12</v>
      </c>
      <c r="G24" s="63">
        <v>12</v>
      </c>
    </row>
    <row r="25" spans="2:7" s="11" customFormat="1" ht="25.5" customHeight="1" x14ac:dyDescent="0.35">
      <c r="B25" s="174" t="s">
        <v>56</v>
      </c>
      <c r="C25" s="69">
        <v>65</v>
      </c>
      <c r="D25" s="69">
        <v>62</v>
      </c>
      <c r="E25" s="69">
        <v>56</v>
      </c>
      <c r="F25" s="69">
        <v>62</v>
      </c>
      <c r="G25" s="69">
        <v>63</v>
      </c>
    </row>
    <row r="26" spans="2:7" ht="14.25" customHeight="1" x14ac:dyDescent="0.25">
      <c r="B26" s="103" t="s">
        <v>57</v>
      </c>
      <c r="C26" s="59"/>
      <c r="D26" s="59"/>
      <c r="E26" s="59"/>
      <c r="F26" s="59"/>
      <c r="G26" s="59"/>
    </row>
    <row r="27" spans="2:7" ht="14.25" customHeight="1" x14ac:dyDescent="0.25">
      <c r="B27" s="70" t="s">
        <v>58</v>
      </c>
      <c r="C27" s="70"/>
      <c r="D27" s="70"/>
      <c r="E27" s="71">
        <v>0</v>
      </c>
      <c r="F27" s="71">
        <v>0.1</v>
      </c>
      <c r="G27" s="71">
        <v>0.1</v>
      </c>
    </row>
    <row r="28" spans="2:7" ht="14.25" customHeight="1" x14ac:dyDescent="0.25">
      <c r="B28" s="59" t="s">
        <v>59</v>
      </c>
      <c r="C28" s="59"/>
      <c r="D28" s="59"/>
      <c r="E28" s="60">
        <v>0</v>
      </c>
      <c r="F28" s="60">
        <v>0.3</v>
      </c>
      <c r="G28" s="60">
        <v>0.1</v>
      </c>
    </row>
    <row r="29" spans="2:7" ht="14.25" customHeight="1" x14ac:dyDescent="0.25">
      <c r="B29" s="59" t="s">
        <v>60</v>
      </c>
      <c r="C29" s="59"/>
      <c r="D29" s="59"/>
      <c r="E29" s="60">
        <v>12.2</v>
      </c>
      <c r="F29" s="60">
        <v>8.1</v>
      </c>
      <c r="G29" s="60">
        <v>8.4</v>
      </c>
    </row>
    <row r="30" spans="2:7" ht="14.25" customHeight="1" x14ac:dyDescent="0.25">
      <c r="B30" s="59" t="s">
        <v>61</v>
      </c>
      <c r="C30" s="59"/>
      <c r="D30" s="59"/>
      <c r="E30" s="60">
        <v>4.7</v>
      </c>
      <c r="F30" s="60">
        <v>5.7</v>
      </c>
      <c r="G30" s="60">
        <v>5.3</v>
      </c>
    </row>
    <row r="31" spans="2:7" ht="14.25" customHeight="1" x14ac:dyDescent="0.25">
      <c r="B31" s="59" t="s">
        <v>62</v>
      </c>
      <c r="C31" s="59"/>
      <c r="D31" s="59"/>
      <c r="E31" s="60">
        <v>25.2</v>
      </c>
      <c r="F31" s="60">
        <v>22.5</v>
      </c>
      <c r="G31" s="60">
        <v>22.3</v>
      </c>
    </row>
    <row r="32" spans="2:7" ht="14.25" customHeight="1" x14ac:dyDescent="0.25">
      <c r="B32" s="59" t="s">
        <v>63</v>
      </c>
      <c r="C32" s="59"/>
      <c r="D32" s="59"/>
      <c r="E32" s="60">
        <v>5.0999999999999996</v>
      </c>
      <c r="F32" s="60">
        <v>7.4</v>
      </c>
      <c r="G32" s="60">
        <v>7.3</v>
      </c>
    </row>
    <row r="33" spans="2:7" ht="14.25" customHeight="1" x14ac:dyDescent="0.25">
      <c r="B33" s="59" t="s">
        <v>64</v>
      </c>
      <c r="C33" s="59"/>
      <c r="D33" s="59"/>
      <c r="E33" s="60">
        <v>23.1</v>
      </c>
      <c r="F33" s="60">
        <v>23.8</v>
      </c>
      <c r="G33" s="60">
        <v>24.1</v>
      </c>
    </row>
    <row r="34" spans="2:7" ht="14.25" customHeight="1" x14ac:dyDescent="0.25">
      <c r="B34" s="59" t="s">
        <v>65</v>
      </c>
      <c r="C34" s="59"/>
      <c r="D34" s="59"/>
      <c r="E34" s="60">
        <v>4</v>
      </c>
      <c r="F34" s="60">
        <v>5.4</v>
      </c>
      <c r="G34" s="60">
        <v>5.3</v>
      </c>
    </row>
    <row r="35" spans="2:7" ht="14.25" customHeight="1" x14ac:dyDescent="0.25">
      <c r="B35" s="59" t="s">
        <v>66</v>
      </c>
      <c r="C35" s="59"/>
      <c r="D35" s="59"/>
      <c r="E35" s="60">
        <v>16.399999999999999</v>
      </c>
      <c r="F35" s="60">
        <v>15.9</v>
      </c>
      <c r="G35" s="60">
        <v>16.8</v>
      </c>
    </row>
    <row r="36" spans="2:7" ht="14.25" customHeight="1" x14ac:dyDescent="0.25">
      <c r="B36" s="59" t="s">
        <v>67</v>
      </c>
      <c r="C36" s="59"/>
      <c r="D36" s="59"/>
      <c r="E36" s="60">
        <v>3</v>
      </c>
      <c r="F36" s="60">
        <v>3</v>
      </c>
      <c r="G36" s="60">
        <v>3</v>
      </c>
    </row>
    <row r="37" spans="2:7" ht="14.25" customHeight="1" x14ac:dyDescent="0.25">
      <c r="B37" s="59" t="s">
        <v>68</v>
      </c>
      <c r="C37" s="59"/>
      <c r="D37" s="59"/>
      <c r="E37" s="60">
        <v>5.9</v>
      </c>
      <c r="F37" s="60">
        <v>6.8</v>
      </c>
      <c r="G37" s="60">
        <v>6.6</v>
      </c>
    </row>
    <row r="38" spans="2:7" ht="14.25" customHeight="1" thickBot="1" x14ac:dyDescent="0.3">
      <c r="B38" s="61" t="s">
        <v>69</v>
      </c>
      <c r="C38" s="61"/>
      <c r="D38" s="61"/>
      <c r="E38" s="62">
        <v>0.4</v>
      </c>
      <c r="F38" s="62">
        <v>0.8</v>
      </c>
      <c r="G38" s="62">
        <v>0.7</v>
      </c>
    </row>
    <row r="39" spans="2:7" ht="14.25" customHeight="1" x14ac:dyDescent="0.25">
      <c r="E39" s="15"/>
      <c r="F39" s="15"/>
    </row>
    <row r="40" spans="2:7" ht="14.25" customHeight="1" x14ac:dyDescent="0.25">
      <c r="B40" s="2" t="s">
        <v>70</v>
      </c>
    </row>
    <row r="41" spans="2:7" ht="14.25" customHeight="1" x14ac:dyDescent="0.25">
      <c r="B41" s="2" t="s">
        <v>71</v>
      </c>
    </row>
    <row r="42" spans="2:7" ht="14.25" customHeight="1" x14ac:dyDescent="0.25">
      <c r="B42" s="2" t="s">
        <v>72</v>
      </c>
    </row>
    <row r="43" spans="2:7" ht="14.25" customHeight="1" x14ac:dyDescent="0.25">
      <c r="B43" s="2" t="s">
        <v>73</v>
      </c>
    </row>
    <row r="44" spans="2:7" ht="14.25" customHeight="1" x14ac:dyDescent="0.25"/>
    <row r="45" spans="2:7" ht="14.25" customHeight="1" x14ac:dyDescent="0.25"/>
    <row r="46" spans="2:7" ht="14.25" customHeight="1" x14ac:dyDescent="0.25"/>
    <row r="47" spans="2:7" ht="14.25" customHeight="1" x14ac:dyDescent="0.25"/>
  </sheetData>
  <sheetProtection algorithmName="SHA-512" hashValue="CbpTOin43hAOFVqMykt+tDoKAHxtVAlqSjnHvGHeXtVxCJ8IPf3RMpAv5I7Jl6zw0RZmmmfFFtwY2rKDXnjNaQ==" saltValue="pMBUOrH1ZheU8sfRmtDwRQ==" spinCount="100000" sheet="1" objects="1" scenarios="1"/>
  <phoneticPr fontId="9" type="noConversion"/>
  <hyperlinks>
    <hyperlink ref="G3" location="Contents!B3" display="Contents" xr:uid="{2922B0C2-73C6-4055-93BC-93CF4D6B2A6B}"/>
  </hyperlink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3EF7-9BBB-479F-80CE-B2DE45C06093}">
  <dimension ref="B1:H100"/>
  <sheetViews>
    <sheetView showGridLines="0" workbookViewId="0">
      <selection activeCell="B2" sqref="B2"/>
    </sheetView>
  </sheetViews>
  <sheetFormatPr defaultColWidth="9.2109375" defaultRowHeight="14.5" x14ac:dyDescent="0.35"/>
  <cols>
    <col min="1" max="1" width="2" style="6" customWidth="1"/>
    <col min="2" max="2" width="29.640625" style="6" customWidth="1"/>
    <col min="3" max="7" width="6.140625" style="6" customWidth="1"/>
    <col min="8" max="9" width="9.2109375" style="6"/>
    <col min="10" max="12" width="6.7109375" style="6"/>
    <col min="13" max="13" width="9.140625" style="6" bestFit="1" customWidth="1"/>
    <col min="14" max="16" width="6.7109375" style="6"/>
    <col min="17" max="17" width="9.140625" style="6" bestFit="1" customWidth="1"/>
    <col min="18" max="16384" width="9.2109375" style="6"/>
  </cols>
  <sheetData>
    <row r="1" spans="2:8" ht="35.15" customHeight="1" x14ac:dyDescent="0.35"/>
    <row r="3" spans="2:8" ht="15.5" x14ac:dyDescent="0.35">
      <c r="B3" s="41" t="s">
        <v>74</v>
      </c>
      <c r="G3" s="43" t="s">
        <v>0</v>
      </c>
    </row>
    <row r="4" spans="2:8" x14ac:dyDescent="0.35">
      <c r="B4" s="14" t="s">
        <v>75</v>
      </c>
    </row>
    <row r="6" spans="2:8" ht="15" thickBot="1" x14ac:dyDescent="0.4">
      <c r="B6" s="77" t="s">
        <v>76</v>
      </c>
      <c r="C6" s="46" t="s">
        <v>20</v>
      </c>
      <c r="D6" s="46" t="s">
        <v>21</v>
      </c>
      <c r="E6" s="46" t="s">
        <v>22</v>
      </c>
      <c r="F6" s="46" t="s">
        <v>77</v>
      </c>
      <c r="G6" s="46" t="s">
        <v>24</v>
      </c>
    </row>
    <row r="7" spans="2:8" x14ac:dyDescent="0.35">
      <c r="B7" s="203" t="s">
        <v>78</v>
      </c>
      <c r="C7" s="204">
        <v>816</v>
      </c>
      <c r="D7" s="204">
        <v>910</v>
      </c>
      <c r="E7" s="204">
        <v>1172</v>
      </c>
      <c r="F7" s="204">
        <v>1228</v>
      </c>
      <c r="G7" s="204">
        <v>1957.73</v>
      </c>
      <c r="H7" s="2"/>
    </row>
    <row r="8" spans="2:8" x14ac:dyDescent="0.35">
      <c r="B8" s="203" t="s">
        <v>79</v>
      </c>
      <c r="C8" s="203">
        <v>105</v>
      </c>
      <c r="D8" s="203">
        <v>102</v>
      </c>
      <c r="E8" s="203">
        <v>93</v>
      </c>
      <c r="F8" s="203">
        <v>138</v>
      </c>
      <c r="G8" s="203">
        <v>271.45999999999998</v>
      </c>
      <c r="H8" s="2"/>
    </row>
    <row r="9" spans="2:8" x14ac:dyDescent="0.35">
      <c r="B9" s="205" t="s">
        <v>80</v>
      </c>
      <c r="C9" s="203">
        <v>921</v>
      </c>
      <c r="D9" s="203">
        <v>1012</v>
      </c>
      <c r="E9" s="203">
        <v>1266</v>
      </c>
      <c r="F9" s="203">
        <f>SUM(F7:F8)</f>
        <v>1366</v>
      </c>
      <c r="G9" s="203">
        <f t="shared" ref="G9" si="0">SUM(G7:G8)</f>
        <v>2229.19</v>
      </c>
      <c r="H9" s="2"/>
    </row>
    <row r="10" spans="2:8" x14ac:dyDescent="0.35">
      <c r="B10" s="99" t="s">
        <v>81</v>
      </c>
      <c r="C10" s="79"/>
      <c r="D10" s="79"/>
      <c r="E10" s="79"/>
      <c r="F10" s="79"/>
      <c r="G10" s="79"/>
      <c r="H10" s="2"/>
    </row>
    <row r="11" spans="2:8" x14ac:dyDescent="0.35">
      <c r="B11" s="50" t="s">
        <v>82</v>
      </c>
      <c r="C11" s="50">
        <v>391.61099999999999</v>
      </c>
      <c r="D11" s="50">
        <f>521.917</f>
        <v>521.91700000000003</v>
      </c>
      <c r="E11" s="50">
        <v>789</v>
      </c>
      <c r="F11" s="50">
        <v>681</v>
      </c>
      <c r="G11" s="50">
        <v>953.46</v>
      </c>
      <c r="H11" s="2"/>
    </row>
    <row r="12" spans="2:8" x14ac:dyDescent="0.35">
      <c r="B12" s="50" t="s">
        <v>83</v>
      </c>
      <c r="C12" s="50">
        <v>416.40800000000002</v>
      </c>
      <c r="D12" s="50">
        <v>383.00299999999999</v>
      </c>
      <c r="E12" s="50">
        <v>382</v>
      </c>
      <c r="F12" s="50">
        <v>546</v>
      </c>
      <c r="G12" s="50">
        <v>1000.37</v>
      </c>
      <c r="H12" s="2"/>
    </row>
    <row r="13" spans="2:8" x14ac:dyDescent="0.35">
      <c r="B13" s="50" t="s">
        <v>84</v>
      </c>
      <c r="C13" s="50">
        <v>7.6840000000000002</v>
      </c>
      <c r="D13" s="50">
        <v>5.444</v>
      </c>
      <c r="E13" s="50">
        <v>2</v>
      </c>
      <c r="F13" s="50">
        <v>2</v>
      </c>
      <c r="G13" s="50">
        <v>3.9</v>
      </c>
      <c r="H13" s="2"/>
    </row>
    <row r="14" spans="2:8" x14ac:dyDescent="0.35">
      <c r="B14" s="88" t="s">
        <v>85</v>
      </c>
      <c r="C14" s="50"/>
      <c r="D14" s="50"/>
      <c r="E14" s="50"/>
      <c r="F14" s="50"/>
      <c r="G14" s="50"/>
      <c r="H14" s="2"/>
    </row>
    <row r="15" spans="2:8" x14ac:dyDescent="0.35">
      <c r="B15" s="50" t="s">
        <v>86</v>
      </c>
      <c r="C15" s="50">
        <v>384.30399999999997</v>
      </c>
      <c r="D15" s="50">
        <v>519.70399999999995</v>
      </c>
      <c r="E15" s="50">
        <v>787</v>
      </c>
      <c r="F15" s="50">
        <v>555</v>
      </c>
      <c r="G15" s="50">
        <f>511476/1000</f>
        <v>511.476</v>
      </c>
      <c r="H15" s="2"/>
    </row>
    <row r="16" spans="2:8" x14ac:dyDescent="0.35">
      <c r="B16" s="50" t="s">
        <v>87</v>
      </c>
      <c r="C16" s="50">
        <v>304.625</v>
      </c>
      <c r="D16" s="50">
        <v>266.464</v>
      </c>
      <c r="E16" s="50">
        <v>258</v>
      </c>
      <c r="F16" s="50">
        <v>286</v>
      </c>
      <c r="G16" s="50">
        <f>283.316</f>
        <v>283.31599999999997</v>
      </c>
      <c r="H16" s="2"/>
    </row>
    <row r="17" spans="2:8" x14ac:dyDescent="0.35">
      <c r="B17" s="50" t="s">
        <v>88</v>
      </c>
      <c r="C17" s="50">
        <v>65.036000000000001</v>
      </c>
      <c r="D17" s="50">
        <v>67.265000000000001</v>
      </c>
      <c r="E17" s="50">
        <v>73</v>
      </c>
      <c r="F17" s="50">
        <v>76</v>
      </c>
      <c r="G17" s="50">
        <f>68.378</f>
        <v>68.378</v>
      </c>
      <c r="H17" s="2"/>
    </row>
    <row r="18" spans="2:8" x14ac:dyDescent="0.35">
      <c r="B18" s="50" t="s">
        <v>89</v>
      </c>
      <c r="C18" s="50">
        <v>48.878999999999998</v>
      </c>
      <c r="D18" s="50">
        <v>47.051000000000002</v>
      </c>
      <c r="E18" s="50">
        <v>43</v>
      </c>
      <c r="F18" s="50">
        <v>22</v>
      </c>
      <c r="G18" s="50">
        <f>6.673</f>
        <v>6.673</v>
      </c>
      <c r="H18" s="2"/>
    </row>
    <row r="19" spans="2:8" x14ac:dyDescent="0.35">
      <c r="B19" s="50" t="s">
        <v>90</v>
      </c>
      <c r="C19" s="50"/>
      <c r="D19" s="50"/>
      <c r="E19" s="50"/>
      <c r="F19" s="50">
        <v>28</v>
      </c>
      <c r="G19" s="50">
        <f>60.241</f>
        <v>60.241</v>
      </c>
      <c r="H19" s="2"/>
    </row>
    <row r="20" spans="2:8" x14ac:dyDescent="0.35">
      <c r="B20" s="50" t="s">
        <v>91</v>
      </c>
      <c r="C20" s="50"/>
      <c r="D20" s="50"/>
      <c r="E20" s="50"/>
      <c r="F20" s="50">
        <v>190</v>
      </c>
      <c r="G20" s="50">
        <v>801.673</v>
      </c>
      <c r="H20" s="2"/>
    </row>
    <row r="21" spans="2:8" x14ac:dyDescent="0.35">
      <c r="B21" s="50" t="s">
        <v>92</v>
      </c>
      <c r="C21" s="50"/>
      <c r="D21" s="50"/>
      <c r="E21" s="50"/>
      <c r="F21" s="50">
        <v>54</v>
      </c>
      <c r="G21" s="50">
        <v>209.971</v>
      </c>
      <c r="H21" s="2"/>
    </row>
    <row r="22" spans="2:8" x14ac:dyDescent="0.35">
      <c r="B22" s="50" t="s">
        <v>84</v>
      </c>
      <c r="C22" s="50">
        <v>12.862</v>
      </c>
      <c r="D22" s="50">
        <v>9.8490000000000002</v>
      </c>
      <c r="E22" s="50">
        <v>11</v>
      </c>
      <c r="F22" s="50">
        <v>17</v>
      </c>
      <c r="G22" s="50">
        <v>16.004000000000001</v>
      </c>
      <c r="H22" s="2"/>
    </row>
    <row r="23" spans="2:8" x14ac:dyDescent="0.35">
      <c r="B23" s="99" t="s">
        <v>93</v>
      </c>
      <c r="C23" s="50"/>
      <c r="D23" s="50"/>
      <c r="E23" s="50"/>
      <c r="F23" s="50"/>
      <c r="G23" s="50"/>
      <c r="H23" s="2"/>
    </row>
    <row r="24" spans="2:8" x14ac:dyDescent="0.35">
      <c r="B24" s="50" t="s">
        <v>86</v>
      </c>
      <c r="C24" s="50">
        <v>71.277000000000001</v>
      </c>
      <c r="D24" s="50">
        <v>69.132999999999996</v>
      </c>
      <c r="E24" s="50">
        <f>65.956</f>
        <v>65.956000000000003</v>
      </c>
      <c r="F24" s="50">
        <v>63</v>
      </c>
      <c r="G24" s="50">
        <v>59.113999999999997</v>
      </c>
      <c r="H24" s="2"/>
    </row>
    <row r="25" spans="2:8" x14ac:dyDescent="0.35">
      <c r="B25" s="50" t="s">
        <v>87</v>
      </c>
      <c r="C25" s="50">
        <v>28.594000000000001</v>
      </c>
      <c r="D25" s="50">
        <v>28.193999999999999</v>
      </c>
      <c r="E25" s="50">
        <v>21.821000000000002</v>
      </c>
      <c r="F25" s="50">
        <v>25</v>
      </c>
      <c r="G25" s="50">
        <v>22.015000000000001</v>
      </c>
      <c r="H25" s="2"/>
    </row>
    <row r="26" spans="2:8" x14ac:dyDescent="0.35">
      <c r="B26" s="50" t="s">
        <v>88</v>
      </c>
      <c r="C26" s="81" t="s">
        <v>94</v>
      </c>
      <c r="D26" s="50">
        <f>0.005</f>
        <v>5.0000000000000001E-3</v>
      </c>
      <c r="E26" s="50">
        <v>7.0000000000000001E-3</v>
      </c>
      <c r="F26" s="50">
        <v>0</v>
      </c>
      <c r="G26" s="50">
        <f>9.62/1000</f>
        <v>9.6200000000000001E-3</v>
      </c>
      <c r="H26" s="2"/>
    </row>
    <row r="27" spans="2:8" x14ac:dyDescent="0.35">
      <c r="B27" s="50" t="s">
        <v>89</v>
      </c>
      <c r="C27" s="50">
        <v>0.95199999999999996</v>
      </c>
      <c r="D27" s="50">
        <v>0.89800000000000002</v>
      </c>
      <c r="E27" s="50">
        <v>0.88600000000000001</v>
      </c>
      <c r="F27" s="50">
        <v>1</v>
      </c>
      <c r="G27" s="50">
        <f>212.4/1000</f>
        <v>0.21240000000000001</v>
      </c>
      <c r="H27" s="2"/>
    </row>
    <row r="28" spans="2:8" x14ac:dyDescent="0.35">
      <c r="B28" s="50" t="s">
        <v>90</v>
      </c>
      <c r="C28" s="50"/>
      <c r="D28" s="50"/>
      <c r="E28" s="50"/>
      <c r="F28" s="50">
        <v>0</v>
      </c>
      <c r="G28" s="50">
        <f>29.45/1000</f>
        <v>2.945E-2</v>
      </c>
      <c r="H28" s="2"/>
    </row>
    <row r="29" spans="2:8" x14ac:dyDescent="0.35">
      <c r="B29" s="50" t="s">
        <v>91</v>
      </c>
      <c r="C29" s="50"/>
      <c r="D29" s="50"/>
      <c r="E29" s="50"/>
      <c r="F29" s="50">
        <v>37</v>
      </c>
      <c r="G29" s="50">
        <v>151.03399999999999</v>
      </c>
      <c r="H29" s="2"/>
    </row>
    <row r="30" spans="2:8" x14ac:dyDescent="0.35">
      <c r="B30" s="50" t="s">
        <v>405</v>
      </c>
      <c r="C30" s="50"/>
      <c r="D30" s="50"/>
      <c r="E30" s="50"/>
      <c r="F30" s="50">
        <v>8</v>
      </c>
      <c r="G30" s="50">
        <v>33.863999999999997</v>
      </c>
      <c r="H30" s="2"/>
    </row>
    <row r="31" spans="2:8" x14ac:dyDescent="0.35">
      <c r="B31" s="50" t="s">
        <v>84</v>
      </c>
      <c r="C31" s="50">
        <v>4.5039999999999907</v>
      </c>
      <c r="D31" s="50">
        <v>3.7810000000000059</v>
      </c>
      <c r="E31" s="50">
        <v>4.590999999999994</v>
      </c>
      <c r="F31" s="50">
        <v>5</v>
      </c>
      <c r="G31" s="50">
        <v>5.16</v>
      </c>
      <c r="H31" s="2"/>
    </row>
    <row r="32" spans="2:8" x14ac:dyDescent="0.35">
      <c r="B32" s="88" t="s">
        <v>95</v>
      </c>
      <c r="C32" s="82"/>
      <c r="D32" s="50"/>
      <c r="E32" s="50"/>
      <c r="F32" s="50"/>
      <c r="G32" s="50"/>
      <c r="H32" s="2"/>
    </row>
    <row r="33" spans="2:8" x14ac:dyDescent="0.35">
      <c r="B33" s="50" t="s">
        <v>96</v>
      </c>
      <c r="C33" s="83">
        <f t="shared" ref="C33:G33" si="1">C7/C35</f>
        <v>3.9698370226222329E-2</v>
      </c>
      <c r="D33" s="83">
        <f t="shared" si="1"/>
        <v>4.5493176023596461E-2</v>
      </c>
      <c r="E33" s="83">
        <f t="shared" si="1"/>
        <v>6.4431006047278722E-2</v>
      </c>
      <c r="F33" s="83">
        <f t="shared" si="1"/>
        <v>5.0204415372035974E-2</v>
      </c>
      <c r="G33" s="83">
        <f t="shared" si="1"/>
        <v>5.0019928971102995E-2</v>
      </c>
      <c r="H33" s="2"/>
    </row>
    <row r="34" spans="2:8" x14ac:dyDescent="0.35">
      <c r="B34" s="50" t="s">
        <v>97</v>
      </c>
      <c r="C34" s="83">
        <f>C9/C35</f>
        <v>4.4806616395037704E-2</v>
      </c>
      <c r="D34" s="83">
        <f>D9/D35</f>
        <v>5.0592411138329248E-2</v>
      </c>
      <c r="E34" s="83">
        <f>E9/E35</f>
        <v>6.9598680593732823E-2</v>
      </c>
      <c r="F34" s="83">
        <f t="shared" ref="F34:G34" si="2">F9/F35</f>
        <v>5.5846279640228945E-2</v>
      </c>
      <c r="G34" s="83">
        <f t="shared" si="2"/>
        <v>5.6955721914203228E-2</v>
      </c>
      <c r="H34" s="2"/>
    </row>
    <row r="35" spans="2:8" ht="15" thickBot="1" x14ac:dyDescent="0.4">
      <c r="B35" s="84" t="s">
        <v>98</v>
      </c>
      <c r="C35" s="85">
        <v>20555</v>
      </c>
      <c r="D35" s="84">
        <v>20003</v>
      </c>
      <c r="E35" s="84">
        <v>18190</v>
      </c>
      <c r="F35" s="84">
        <v>24460</v>
      </c>
      <c r="G35" s="84">
        <v>39139</v>
      </c>
    </row>
    <row r="36" spans="2:8" x14ac:dyDescent="0.35">
      <c r="B36" s="194" t="s">
        <v>33</v>
      </c>
      <c r="C36" s="20"/>
      <c r="D36" s="19"/>
      <c r="E36" s="19"/>
      <c r="F36" s="19"/>
      <c r="G36" s="19"/>
    </row>
    <row r="37" spans="2:8" x14ac:dyDescent="0.35">
      <c r="B37" s="21" t="s">
        <v>404</v>
      </c>
    </row>
    <row r="38" spans="2:8" x14ac:dyDescent="0.35">
      <c r="B38" s="21" t="s">
        <v>99</v>
      </c>
    </row>
    <row r="53" spans="2:8" x14ac:dyDescent="0.35">
      <c r="B53" s="2"/>
      <c r="C53" s="2"/>
      <c r="D53" s="2"/>
      <c r="E53" s="2"/>
      <c r="F53" s="2"/>
      <c r="G53" s="2"/>
      <c r="H53" s="2"/>
    </row>
    <row r="54" spans="2:8" x14ac:dyDescent="0.35">
      <c r="B54" s="2"/>
      <c r="C54" s="2"/>
      <c r="D54" s="2"/>
      <c r="E54" s="2"/>
      <c r="F54" s="2"/>
      <c r="G54" s="2"/>
      <c r="H54" s="2"/>
    </row>
    <row r="55" spans="2:8" x14ac:dyDescent="0.35">
      <c r="B55" s="2"/>
      <c r="C55" s="2"/>
      <c r="D55" s="2"/>
      <c r="E55" s="2"/>
      <c r="F55" s="2"/>
      <c r="G55" s="2"/>
      <c r="H55" s="2"/>
    </row>
    <row r="56" spans="2:8" x14ac:dyDescent="0.35">
      <c r="B56" s="2"/>
      <c r="C56" s="2"/>
      <c r="D56" s="2"/>
      <c r="E56" s="2"/>
      <c r="F56" s="2"/>
      <c r="G56" s="2"/>
      <c r="H56" s="2"/>
    </row>
    <row r="57" spans="2:8" x14ac:dyDescent="0.35">
      <c r="B57" s="2"/>
      <c r="C57" s="2"/>
      <c r="D57" s="2"/>
      <c r="E57" s="2"/>
      <c r="F57" s="2"/>
      <c r="G57" s="2"/>
      <c r="H57" s="2"/>
    </row>
    <row r="58" spans="2:8" x14ac:dyDescent="0.35">
      <c r="B58" s="2"/>
      <c r="C58" s="2"/>
      <c r="D58" s="2"/>
      <c r="E58" s="2"/>
      <c r="F58" s="2"/>
      <c r="G58" s="2"/>
      <c r="H58" s="2"/>
    </row>
    <row r="59" spans="2:8" x14ac:dyDescent="0.35">
      <c r="B59" s="2"/>
      <c r="C59" s="2"/>
      <c r="D59" s="2"/>
      <c r="E59" s="2"/>
      <c r="F59" s="2"/>
      <c r="G59" s="2"/>
      <c r="H59" s="2"/>
    </row>
    <row r="60" spans="2:8" x14ac:dyDescent="0.35">
      <c r="B60" s="2"/>
      <c r="C60" s="2"/>
      <c r="D60" s="2"/>
      <c r="E60" s="2"/>
      <c r="F60" s="2"/>
      <c r="G60" s="2"/>
      <c r="H60" s="2"/>
    </row>
    <row r="61" spans="2:8" x14ac:dyDescent="0.35">
      <c r="B61" s="2"/>
      <c r="C61" s="2"/>
      <c r="D61" s="2"/>
      <c r="E61" s="2"/>
      <c r="F61" s="2"/>
      <c r="G61" s="2"/>
      <c r="H61" s="2"/>
    </row>
    <row r="62" spans="2:8" x14ac:dyDescent="0.35">
      <c r="B62" s="2"/>
      <c r="C62" s="2"/>
      <c r="D62" s="2"/>
      <c r="E62" s="2"/>
      <c r="F62" s="2"/>
      <c r="G62" s="2"/>
      <c r="H62" s="2"/>
    </row>
    <row r="63" spans="2:8" x14ac:dyDescent="0.35">
      <c r="B63" s="2"/>
      <c r="C63" s="2"/>
      <c r="D63" s="2"/>
      <c r="E63" s="2"/>
      <c r="F63" s="2"/>
      <c r="G63" s="2"/>
      <c r="H63" s="2"/>
    </row>
    <row r="64" spans="2:8" x14ac:dyDescent="0.35">
      <c r="B64" s="2"/>
      <c r="C64" s="2"/>
      <c r="D64" s="2"/>
      <c r="E64" s="2"/>
      <c r="F64" s="2"/>
      <c r="G64" s="2"/>
      <c r="H64" s="2"/>
    </row>
    <row r="65" spans="2:8" x14ac:dyDescent="0.35">
      <c r="B65" s="2"/>
      <c r="C65" s="2"/>
      <c r="D65" s="2"/>
      <c r="E65" s="2"/>
      <c r="F65" s="2"/>
      <c r="G65" s="2"/>
      <c r="H65" s="2"/>
    </row>
    <row r="66" spans="2:8" x14ac:dyDescent="0.35">
      <c r="B66" s="2"/>
      <c r="C66" s="2"/>
      <c r="D66" s="2"/>
      <c r="E66" s="2"/>
      <c r="F66" s="2"/>
      <c r="G66" s="2"/>
      <c r="H66" s="2"/>
    </row>
    <row r="67" spans="2:8" x14ac:dyDescent="0.35">
      <c r="B67" s="2"/>
      <c r="C67" s="2"/>
      <c r="D67" s="2"/>
      <c r="E67" s="2"/>
      <c r="F67" s="2"/>
      <c r="G67" s="2"/>
      <c r="H67" s="2"/>
    </row>
    <row r="68" spans="2:8" x14ac:dyDescent="0.35">
      <c r="B68" s="2"/>
      <c r="C68" s="2"/>
      <c r="D68" s="2"/>
      <c r="E68" s="2"/>
      <c r="F68" s="2"/>
      <c r="G68" s="2"/>
      <c r="H68" s="2"/>
    </row>
    <row r="69" spans="2:8" x14ac:dyDescent="0.35">
      <c r="B69" s="2"/>
      <c r="C69" s="2"/>
      <c r="D69" s="2"/>
      <c r="E69" s="2"/>
      <c r="F69" s="2"/>
      <c r="G69" s="2"/>
      <c r="H69" s="2"/>
    </row>
    <row r="70" spans="2:8" x14ac:dyDescent="0.35">
      <c r="B70" s="2"/>
      <c r="C70" s="2"/>
      <c r="D70" s="2"/>
      <c r="E70" s="2"/>
      <c r="F70" s="2"/>
      <c r="G70" s="2"/>
      <c r="H70" s="2"/>
    </row>
    <row r="71" spans="2:8" x14ac:dyDescent="0.35">
      <c r="B71" s="2"/>
      <c r="C71" s="2"/>
      <c r="D71" s="2"/>
      <c r="E71" s="2"/>
      <c r="F71" s="2"/>
      <c r="G71" s="2"/>
      <c r="H71" s="2"/>
    </row>
    <row r="72" spans="2:8" x14ac:dyDescent="0.35">
      <c r="B72" s="2"/>
      <c r="C72" s="2"/>
      <c r="D72" s="2"/>
      <c r="E72" s="2"/>
      <c r="F72" s="2"/>
      <c r="G72" s="2"/>
      <c r="H72" s="2"/>
    </row>
    <row r="73" spans="2:8" x14ac:dyDescent="0.35">
      <c r="B73" s="2"/>
      <c r="C73" s="2"/>
      <c r="D73" s="2"/>
      <c r="E73" s="2"/>
      <c r="F73" s="2"/>
      <c r="G73" s="2"/>
      <c r="H73" s="2"/>
    </row>
    <row r="74" spans="2:8" x14ac:dyDescent="0.35">
      <c r="B74" s="2"/>
      <c r="C74" s="2"/>
      <c r="D74" s="2"/>
      <c r="E74" s="2"/>
      <c r="F74" s="2"/>
      <c r="G74" s="2"/>
      <c r="H74" s="2"/>
    </row>
    <row r="75" spans="2:8" x14ac:dyDescent="0.35">
      <c r="B75" s="2"/>
      <c r="C75" s="2"/>
      <c r="D75" s="2"/>
      <c r="E75" s="2"/>
      <c r="F75" s="2"/>
      <c r="G75" s="2"/>
      <c r="H75" s="2"/>
    </row>
    <row r="76" spans="2:8" x14ac:dyDescent="0.35">
      <c r="B76" s="2"/>
      <c r="C76" s="2"/>
      <c r="D76" s="2"/>
      <c r="E76" s="2"/>
      <c r="F76" s="2"/>
      <c r="G76" s="2"/>
      <c r="H76" s="2"/>
    </row>
    <row r="77" spans="2:8" x14ac:dyDescent="0.35">
      <c r="B77" s="2"/>
      <c r="C77" s="2"/>
      <c r="D77" s="2"/>
      <c r="E77" s="2"/>
      <c r="F77" s="2"/>
      <c r="G77" s="2"/>
      <c r="H77" s="2"/>
    </row>
    <row r="78" spans="2:8" x14ac:dyDescent="0.35">
      <c r="B78" s="2"/>
      <c r="C78" s="2"/>
      <c r="D78" s="2"/>
      <c r="E78" s="2"/>
      <c r="F78" s="2"/>
      <c r="G78" s="2"/>
      <c r="H78" s="2"/>
    </row>
    <row r="79" spans="2:8" x14ac:dyDescent="0.35">
      <c r="B79" s="2"/>
      <c r="C79" s="2"/>
      <c r="D79" s="2"/>
      <c r="E79" s="2"/>
      <c r="F79" s="2"/>
      <c r="G79" s="2"/>
      <c r="H79" s="2"/>
    </row>
    <row r="80" spans="2:8" x14ac:dyDescent="0.35">
      <c r="B80" s="2"/>
      <c r="C80" s="2"/>
      <c r="D80" s="2"/>
      <c r="E80" s="2"/>
      <c r="F80" s="2"/>
      <c r="G80" s="2"/>
      <c r="H80" s="2"/>
    </row>
    <row r="81" spans="2:8" x14ac:dyDescent="0.35">
      <c r="B81" s="2"/>
      <c r="C81" s="2"/>
      <c r="D81" s="2"/>
      <c r="E81" s="2"/>
      <c r="F81" s="2"/>
      <c r="G81" s="2"/>
      <c r="H81" s="2"/>
    </row>
    <row r="82" spans="2:8" x14ac:dyDescent="0.35">
      <c r="B82" s="2"/>
      <c r="C82" s="2"/>
      <c r="D82" s="2"/>
      <c r="E82" s="2"/>
      <c r="F82" s="2"/>
      <c r="G82" s="2"/>
      <c r="H82" s="2"/>
    </row>
    <row r="83" spans="2:8" x14ac:dyDescent="0.35">
      <c r="B83" s="2"/>
      <c r="C83" s="2"/>
      <c r="D83" s="2"/>
      <c r="E83" s="2"/>
      <c r="F83" s="2"/>
      <c r="G83" s="2"/>
      <c r="H83" s="2"/>
    </row>
    <row r="84" spans="2:8" x14ac:dyDescent="0.35">
      <c r="B84" s="2"/>
      <c r="C84" s="2"/>
      <c r="D84" s="2"/>
      <c r="E84" s="2"/>
      <c r="F84" s="2"/>
      <c r="G84" s="2"/>
      <c r="H84" s="2"/>
    </row>
    <row r="85" spans="2:8" x14ac:dyDescent="0.35">
      <c r="B85" s="2"/>
      <c r="C85" s="2"/>
      <c r="D85" s="2"/>
      <c r="E85" s="2"/>
      <c r="F85" s="2"/>
      <c r="G85" s="2"/>
      <c r="H85" s="2"/>
    </row>
    <row r="86" spans="2:8" x14ac:dyDescent="0.35">
      <c r="B86" s="2"/>
      <c r="C86" s="2"/>
      <c r="D86" s="2"/>
      <c r="E86" s="2"/>
      <c r="F86" s="2"/>
      <c r="G86" s="2"/>
      <c r="H86" s="2"/>
    </row>
    <row r="87" spans="2:8" x14ac:dyDescent="0.35">
      <c r="B87" s="2"/>
      <c r="C87" s="2"/>
      <c r="D87" s="2"/>
      <c r="E87" s="2"/>
      <c r="F87" s="2"/>
      <c r="G87" s="2"/>
      <c r="H87" s="2"/>
    </row>
    <row r="88" spans="2:8" x14ac:dyDescent="0.35">
      <c r="B88" s="2"/>
      <c r="C88" s="2"/>
      <c r="D88" s="2"/>
      <c r="E88" s="2"/>
      <c r="F88" s="2"/>
      <c r="G88" s="2"/>
      <c r="H88" s="2"/>
    </row>
    <row r="89" spans="2:8" x14ac:dyDescent="0.35">
      <c r="B89" s="2"/>
      <c r="C89" s="2"/>
      <c r="D89" s="2"/>
      <c r="E89" s="2"/>
      <c r="F89" s="2"/>
      <c r="G89" s="2"/>
      <c r="H89" s="2"/>
    </row>
    <row r="90" spans="2:8" x14ac:dyDescent="0.35">
      <c r="B90" s="2"/>
      <c r="C90" s="2"/>
      <c r="D90" s="2"/>
      <c r="E90" s="2"/>
      <c r="F90" s="2"/>
      <c r="G90" s="2"/>
      <c r="H90" s="2"/>
    </row>
    <row r="91" spans="2:8" x14ac:dyDescent="0.35">
      <c r="B91" s="2"/>
      <c r="C91" s="2"/>
      <c r="D91" s="2"/>
      <c r="E91" s="2"/>
      <c r="F91" s="2"/>
      <c r="G91" s="2"/>
      <c r="H91" s="2"/>
    </row>
    <row r="92" spans="2:8" x14ac:dyDescent="0.35">
      <c r="B92" s="2"/>
      <c r="C92" s="2"/>
      <c r="D92" s="2"/>
      <c r="E92" s="2"/>
      <c r="F92" s="2"/>
      <c r="G92" s="2"/>
      <c r="H92" s="2"/>
    </row>
    <row r="93" spans="2:8" x14ac:dyDescent="0.35">
      <c r="B93" s="2"/>
      <c r="C93" s="2"/>
      <c r="D93" s="2"/>
      <c r="E93" s="2"/>
      <c r="F93" s="2"/>
      <c r="G93" s="2"/>
      <c r="H93" s="2"/>
    </row>
    <row r="94" spans="2:8" x14ac:dyDescent="0.35">
      <c r="B94" s="2"/>
      <c r="C94" s="2"/>
      <c r="D94" s="2"/>
      <c r="E94" s="2"/>
      <c r="F94" s="2"/>
      <c r="G94" s="2"/>
      <c r="H94" s="2"/>
    </row>
    <row r="95" spans="2:8" x14ac:dyDescent="0.35">
      <c r="B95" s="2"/>
      <c r="C95" s="2"/>
      <c r="D95" s="2"/>
      <c r="E95" s="2"/>
      <c r="F95" s="2"/>
      <c r="G95" s="2"/>
      <c r="H95" s="2"/>
    </row>
    <row r="96" spans="2:8" x14ac:dyDescent="0.35">
      <c r="B96" s="2"/>
      <c r="C96" s="2"/>
      <c r="D96" s="2"/>
      <c r="E96" s="2"/>
      <c r="F96" s="2"/>
      <c r="G96" s="2"/>
      <c r="H96" s="2"/>
    </row>
    <row r="97" spans="2:8" x14ac:dyDescent="0.35">
      <c r="B97" s="2"/>
      <c r="C97" s="2"/>
      <c r="D97" s="2"/>
      <c r="E97" s="2"/>
      <c r="F97" s="2"/>
      <c r="G97" s="2"/>
      <c r="H97" s="2"/>
    </row>
    <row r="98" spans="2:8" x14ac:dyDescent="0.35">
      <c r="B98" s="2"/>
      <c r="C98" s="2"/>
      <c r="D98" s="2"/>
      <c r="E98" s="2"/>
      <c r="F98" s="2"/>
      <c r="G98" s="2"/>
      <c r="H98" s="2"/>
    </row>
    <row r="99" spans="2:8" x14ac:dyDescent="0.35">
      <c r="B99" s="2"/>
      <c r="C99" s="2"/>
      <c r="D99" s="2"/>
      <c r="E99" s="2"/>
      <c r="F99" s="2"/>
      <c r="G99" s="2"/>
      <c r="H99" s="2"/>
    </row>
    <row r="100" spans="2:8" x14ac:dyDescent="0.35">
      <c r="B100" s="2"/>
      <c r="C100" s="2"/>
      <c r="D100" s="2"/>
      <c r="E100" s="2"/>
      <c r="F100" s="2"/>
      <c r="G100" s="2"/>
      <c r="H100" s="2"/>
    </row>
  </sheetData>
  <sheetProtection algorithmName="SHA-512" hashValue="Itlb6VVtolfQxkiVg1Y/g2URmgk8s0e1jSrj75C+3EeRHDDsnO6tonAFQMjnuce6GUMmf4IKmRRvBuAeExzcsA==" saltValue="QGqg/AKEJrBViBex09g7iQ==" spinCount="100000" sheet="1" objects="1" scenarios="1"/>
  <phoneticPr fontId="9" type="noConversion"/>
  <hyperlinks>
    <hyperlink ref="G3" location="Contents!B3" display="Contents" xr:uid="{2B2E2FE6-E789-461B-9DEF-0B74503E869F}"/>
  </hyperlink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A932E-0F33-4F38-95B6-A6728F7E1C11}">
  <dimension ref="B1:H54"/>
  <sheetViews>
    <sheetView showGridLines="0" workbookViewId="0">
      <selection activeCell="B2" sqref="B2"/>
    </sheetView>
  </sheetViews>
  <sheetFormatPr defaultColWidth="9.2109375" defaultRowHeight="14.5" x14ac:dyDescent="0.35"/>
  <cols>
    <col min="1" max="1" width="2" style="6" customWidth="1"/>
    <col min="2" max="2" width="28.640625" style="6" customWidth="1"/>
    <col min="3" max="7" width="6.2109375" style="6" customWidth="1"/>
    <col min="8" max="9" width="9.2109375" style="6"/>
    <col min="10" max="12" width="6.7109375" style="6"/>
    <col min="13" max="13" width="9.140625" style="6" bestFit="1" customWidth="1"/>
    <col min="14" max="16" width="6.7109375" style="6"/>
    <col min="17" max="17" width="9.140625" style="6" bestFit="1" customWidth="1"/>
    <col min="18" max="16384" width="9.2109375" style="6"/>
  </cols>
  <sheetData>
    <row r="1" spans="2:8" ht="35.15" customHeight="1" x14ac:dyDescent="0.35"/>
    <row r="3" spans="2:8" ht="15.5" x14ac:dyDescent="0.35">
      <c r="B3" s="41" t="s">
        <v>100</v>
      </c>
      <c r="G3" s="43" t="s">
        <v>0</v>
      </c>
    </row>
    <row r="4" spans="2:8" x14ac:dyDescent="0.35">
      <c r="B4" s="14" t="s">
        <v>101</v>
      </c>
    </row>
    <row r="5" spans="2:8" x14ac:dyDescent="0.35">
      <c r="B5" s="22"/>
    </row>
    <row r="6" spans="2:8" ht="15" thickBot="1" x14ac:dyDescent="0.4">
      <c r="B6" s="86"/>
      <c r="C6" s="46" t="s">
        <v>20</v>
      </c>
      <c r="D6" s="46" t="s">
        <v>21</v>
      </c>
      <c r="E6" s="46" t="s">
        <v>22</v>
      </c>
      <c r="F6" s="46" t="s">
        <v>23</v>
      </c>
      <c r="G6" s="46" t="s">
        <v>24</v>
      </c>
    </row>
    <row r="7" spans="2:8" x14ac:dyDescent="0.35">
      <c r="B7" s="17"/>
      <c r="C7" s="18"/>
      <c r="D7" s="18"/>
      <c r="E7" s="18"/>
      <c r="F7" s="18"/>
      <c r="G7" s="18"/>
    </row>
    <row r="8" spans="2:8" x14ac:dyDescent="0.35">
      <c r="B8" s="78" t="s">
        <v>102</v>
      </c>
      <c r="C8" s="78">
        <v>6610.3950000000004</v>
      </c>
      <c r="D8" s="78">
        <v>6107.665</v>
      </c>
      <c r="E8" s="78">
        <v>6019.4390000000003</v>
      </c>
      <c r="F8" s="78">
        <v>8788.7739999999994</v>
      </c>
      <c r="G8" s="78">
        <v>15521.77</v>
      </c>
      <c r="H8" s="2"/>
    </row>
    <row r="9" spans="2:8" x14ac:dyDescent="0.35">
      <c r="B9" s="50" t="s">
        <v>103</v>
      </c>
      <c r="C9" s="83">
        <f>C8/'GHG emissions'!C35</f>
        <v>0.32159547555339335</v>
      </c>
      <c r="D9" s="83">
        <f>D8/'GHG emissions'!D35</f>
        <v>0.30533744938259261</v>
      </c>
      <c r="E9" s="83">
        <f>E8/'GHG emissions'!E35</f>
        <v>0.33092023089609679</v>
      </c>
      <c r="F9" s="83">
        <v>0.35931210139002451</v>
      </c>
      <c r="G9" s="83">
        <f>G8/'[1]GHG emissions'!H43</f>
        <v>0.39658064845805974</v>
      </c>
      <c r="H9" s="2"/>
    </row>
    <row r="10" spans="2:8" x14ac:dyDescent="0.35">
      <c r="B10" s="88" t="s">
        <v>104</v>
      </c>
      <c r="C10" s="80"/>
      <c r="D10" s="80"/>
      <c r="E10" s="80"/>
      <c r="F10" s="80"/>
      <c r="G10" s="80"/>
      <c r="H10" s="2"/>
    </row>
    <row r="11" spans="2:8" x14ac:dyDescent="0.35">
      <c r="B11" s="50" t="s">
        <v>105</v>
      </c>
      <c r="C11" s="50"/>
      <c r="D11" s="50"/>
      <c r="E11" s="50"/>
      <c r="F11" s="50">
        <v>7936.7</v>
      </c>
      <c r="G11" s="50">
        <v>13753</v>
      </c>
      <c r="H11" s="2"/>
    </row>
    <row r="12" spans="2:8" x14ac:dyDescent="0.35">
      <c r="B12" s="50" t="s">
        <v>106</v>
      </c>
      <c r="C12" s="50"/>
      <c r="D12" s="50"/>
      <c r="E12" s="50"/>
      <c r="F12" s="50">
        <v>712.8</v>
      </c>
      <c r="G12" s="50">
        <v>1410</v>
      </c>
      <c r="H12" s="2"/>
    </row>
    <row r="13" spans="2:8" ht="15" thickBot="1" x14ac:dyDescent="0.4">
      <c r="B13" s="87" t="s">
        <v>84</v>
      </c>
      <c r="C13" s="87"/>
      <c r="D13" s="87"/>
      <c r="E13" s="87"/>
      <c r="F13" s="87">
        <v>139.30000000000001</v>
      </c>
      <c r="G13" s="87">
        <v>359</v>
      </c>
      <c r="H13" s="2"/>
    </row>
    <row r="14" spans="2:8" x14ac:dyDescent="0.35">
      <c r="B14" s="2"/>
      <c r="C14" s="2"/>
      <c r="D14" s="2"/>
      <c r="E14" s="2"/>
      <c r="F14" s="2"/>
      <c r="G14" s="2"/>
      <c r="H14" s="2"/>
    </row>
    <row r="15" spans="2:8" x14ac:dyDescent="0.35">
      <c r="B15" s="2"/>
      <c r="C15" s="2"/>
      <c r="D15" s="2"/>
      <c r="E15" s="2"/>
      <c r="F15" s="2"/>
      <c r="G15" s="2"/>
      <c r="H15" s="2"/>
    </row>
    <row r="16" spans="2:8" x14ac:dyDescent="0.35">
      <c r="B16" s="2"/>
      <c r="C16" s="2"/>
      <c r="D16" s="2"/>
      <c r="E16" s="2"/>
      <c r="F16" s="2"/>
      <c r="G16" s="2"/>
      <c r="H16" s="2"/>
    </row>
    <row r="17" spans="2:8" x14ac:dyDescent="0.35">
      <c r="B17" s="2"/>
      <c r="C17" s="2"/>
      <c r="D17" s="2"/>
      <c r="E17" s="2"/>
      <c r="F17" s="2"/>
      <c r="G17" s="2"/>
      <c r="H17" s="2"/>
    </row>
    <row r="18" spans="2:8" x14ac:dyDescent="0.35">
      <c r="B18" s="2"/>
      <c r="C18" s="2"/>
      <c r="D18" s="2"/>
      <c r="E18" s="2"/>
      <c r="F18" s="2"/>
      <c r="G18" s="2"/>
      <c r="H18" s="2"/>
    </row>
    <row r="19" spans="2:8" x14ac:dyDescent="0.35">
      <c r="B19" s="2"/>
      <c r="C19" s="2"/>
      <c r="D19" s="2"/>
      <c r="E19" s="2"/>
      <c r="F19" s="2"/>
      <c r="G19" s="2"/>
      <c r="H19" s="2"/>
    </row>
    <row r="20" spans="2:8" x14ac:dyDescent="0.35">
      <c r="B20" s="2"/>
      <c r="C20" s="2"/>
      <c r="D20" s="2"/>
      <c r="E20" s="2"/>
      <c r="F20" s="2"/>
      <c r="G20" s="2"/>
      <c r="H20" s="2"/>
    </row>
    <row r="21" spans="2:8" x14ac:dyDescent="0.35">
      <c r="B21" s="2"/>
      <c r="C21" s="2"/>
      <c r="D21" s="2"/>
      <c r="E21" s="2"/>
      <c r="F21" s="2"/>
      <c r="G21" s="2"/>
      <c r="H21" s="2"/>
    </row>
    <row r="22" spans="2:8" x14ac:dyDescent="0.35">
      <c r="B22" s="2"/>
      <c r="C22" s="2"/>
      <c r="D22" s="2"/>
      <c r="E22" s="2"/>
      <c r="F22" s="2"/>
      <c r="G22" s="2"/>
      <c r="H22" s="2"/>
    </row>
    <row r="23" spans="2:8" x14ac:dyDescent="0.35">
      <c r="B23" s="2"/>
      <c r="C23" s="2"/>
      <c r="D23" s="2"/>
      <c r="E23" s="2"/>
      <c r="F23" s="2"/>
      <c r="G23" s="2"/>
      <c r="H23" s="2"/>
    </row>
    <row r="24" spans="2:8" x14ac:dyDescent="0.35">
      <c r="B24" s="2"/>
      <c r="C24" s="2"/>
      <c r="D24" s="2"/>
      <c r="E24" s="2"/>
      <c r="F24" s="2"/>
      <c r="G24" s="2"/>
      <c r="H24" s="2"/>
    </row>
    <row r="25" spans="2:8" x14ac:dyDescent="0.35">
      <c r="B25" s="2"/>
      <c r="C25" s="2"/>
      <c r="D25" s="2"/>
      <c r="E25" s="2"/>
      <c r="F25" s="2"/>
      <c r="G25" s="2"/>
      <c r="H25" s="2"/>
    </row>
    <row r="26" spans="2:8" x14ac:dyDescent="0.35">
      <c r="B26" s="2"/>
      <c r="C26" s="2"/>
      <c r="D26" s="2"/>
      <c r="E26" s="2"/>
      <c r="F26" s="2"/>
      <c r="G26" s="2"/>
      <c r="H26" s="2"/>
    </row>
    <row r="27" spans="2:8" x14ac:dyDescent="0.35">
      <c r="B27" s="2"/>
      <c r="C27" s="2"/>
      <c r="D27" s="2"/>
      <c r="E27" s="2"/>
      <c r="F27" s="2"/>
      <c r="G27" s="2"/>
      <c r="H27" s="2"/>
    </row>
    <row r="28" spans="2:8" x14ac:dyDescent="0.35">
      <c r="B28" s="2"/>
      <c r="C28" s="2"/>
      <c r="D28" s="2"/>
      <c r="E28" s="2"/>
      <c r="F28" s="2"/>
      <c r="G28" s="2"/>
      <c r="H28" s="2"/>
    </row>
    <row r="29" spans="2:8" x14ac:dyDescent="0.35">
      <c r="B29" s="2"/>
      <c r="C29" s="2"/>
      <c r="D29" s="2"/>
      <c r="E29" s="2"/>
      <c r="F29" s="2"/>
      <c r="G29" s="2"/>
      <c r="H29" s="2"/>
    </row>
    <row r="30" spans="2:8" x14ac:dyDescent="0.35">
      <c r="B30" s="2"/>
      <c r="C30" s="2"/>
      <c r="D30" s="2"/>
      <c r="E30" s="2"/>
      <c r="F30" s="2"/>
      <c r="G30" s="2"/>
      <c r="H30" s="2"/>
    </row>
    <row r="31" spans="2:8" x14ac:dyDescent="0.35">
      <c r="B31" s="2"/>
      <c r="C31" s="2"/>
      <c r="D31" s="2"/>
      <c r="E31" s="2"/>
      <c r="F31" s="2"/>
      <c r="G31" s="2"/>
      <c r="H31" s="2"/>
    </row>
    <row r="32" spans="2:8" x14ac:dyDescent="0.35">
      <c r="B32" s="2"/>
      <c r="C32" s="2"/>
      <c r="D32" s="2"/>
      <c r="E32" s="2"/>
      <c r="F32" s="2"/>
      <c r="G32" s="2"/>
      <c r="H32" s="2"/>
    </row>
    <row r="33" spans="2:8" x14ac:dyDescent="0.35">
      <c r="B33" s="2"/>
      <c r="C33" s="2"/>
      <c r="D33" s="2"/>
      <c r="E33" s="2"/>
      <c r="F33" s="2"/>
      <c r="G33" s="2"/>
      <c r="H33" s="2"/>
    </row>
    <row r="34" spans="2:8" x14ac:dyDescent="0.35">
      <c r="B34" s="2"/>
      <c r="C34" s="2"/>
      <c r="D34" s="2"/>
      <c r="E34" s="2"/>
      <c r="F34" s="2"/>
      <c r="G34" s="2"/>
      <c r="H34" s="2"/>
    </row>
    <row r="35" spans="2:8" x14ac:dyDescent="0.35">
      <c r="B35" s="2"/>
      <c r="C35" s="2"/>
      <c r="D35" s="2"/>
      <c r="E35" s="2"/>
      <c r="F35" s="2"/>
      <c r="G35" s="2"/>
      <c r="H35" s="2"/>
    </row>
    <row r="36" spans="2:8" x14ac:dyDescent="0.35">
      <c r="B36" s="2"/>
      <c r="C36" s="2"/>
      <c r="D36" s="2"/>
      <c r="E36" s="2"/>
      <c r="F36" s="2"/>
      <c r="G36" s="2"/>
      <c r="H36" s="2"/>
    </row>
    <row r="37" spans="2:8" x14ac:dyDescent="0.35">
      <c r="B37" s="2"/>
      <c r="C37" s="2"/>
      <c r="D37" s="2"/>
      <c r="E37" s="2"/>
      <c r="F37" s="2"/>
      <c r="G37" s="2"/>
      <c r="H37" s="2"/>
    </row>
    <row r="38" spans="2:8" x14ac:dyDescent="0.35">
      <c r="B38" s="2"/>
      <c r="C38" s="2"/>
      <c r="D38" s="2"/>
      <c r="E38" s="2"/>
      <c r="F38" s="2"/>
      <c r="G38" s="2"/>
      <c r="H38" s="2"/>
    </row>
    <row r="39" spans="2:8" x14ac:dyDescent="0.35">
      <c r="B39" s="2"/>
      <c r="C39" s="2"/>
      <c r="D39" s="2"/>
      <c r="E39" s="2"/>
      <c r="F39" s="2"/>
      <c r="G39" s="2"/>
      <c r="H39" s="2"/>
    </row>
    <row r="40" spans="2:8" x14ac:dyDescent="0.35">
      <c r="B40" s="2"/>
      <c r="C40" s="2"/>
      <c r="D40" s="2"/>
      <c r="E40" s="2"/>
      <c r="F40" s="2"/>
      <c r="G40" s="2"/>
      <c r="H40" s="2"/>
    </row>
    <row r="41" spans="2:8" x14ac:dyDescent="0.35">
      <c r="B41" s="2"/>
      <c r="C41" s="2"/>
      <c r="D41" s="2"/>
      <c r="E41" s="2"/>
      <c r="F41" s="2"/>
      <c r="G41" s="2"/>
      <c r="H41" s="2"/>
    </row>
    <row r="42" spans="2:8" x14ac:dyDescent="0.35">
      <c r="B42" s="2"/>
      <c r="C42" s="2"/>
      <c r="D42" s="2"/>
      <c r="E42" s="2"/>
      <c r="F42" s="2"/>
      <c r="G42" s="2"/>
      <c r="H42" s="2"/>
    </row>
    <row r="43" spans="2:8" x14ac:dyDescent="0.35">
      <c r="B43" s="2"/>
      <c r="C43" s="2"/>
      <c r="D43" s="2"/>
      <c r="E43" s="2"/>
      <c r="F43" s="2"/>
      <c r="G43" s="2"/>
      <c r="H43" s="2"/>
    </row>
    <row r="44" spans="2:8" x14ac:dyDescent="0.35">
      <c r="B44" s="2"/>
      <c r="C44" s="2"/>
      <c r="D44" s="2"/>
      <c r="E44" s="2"/>
      <c r="F44" s="2"/>
      <c r="G44" s="2"/>
      <c r="H44" s="2"/>
    </row>
    <row r="45" spans="2:8" x14ac:dyDescent="0.35">
      <c r="B45" s="2"/>
      <c r="C45" s="2"/>
      <c r="D45" s="2"/>
      <c r="E45" s="2"/>
      <c r="F45" s="2"/>
      <c r="G45" s="2"/>
      <c r="H45" s="2"/>
    </row>
    <row r="46" spans="2:8" x14ac:dyDescent="0.35">
      <c r="B46" s="2"/>
      <c r="C46" s="2"/>
      <c r="D46" s="2"/>
      <c r="E46" s="2"/>
      <c r="F46" s="2"/>
      <c r="G46" s="2"/>
      <c r="H46" s="2"/>
    </row>
    <row r="47" spans="2:8" x14ac:dyDescent="0.35">
      <c r="B47" s="2"/>
      <c r="C47" s="2"/>
      <c r="D47" s="2"/>
      <c r="E47" s="2"/>
      <c r="F47" s="2"/>
      <c r="G47" s="2"/>
      <c r="H47" s="2"/>
    </row>
    <row r="48" spans="2:8" x14ac:dyDescent="0.35">
      <c r="B48" s="2"/>
      <c r="C48" s="2"/>
      <c r="D48" s="2"/>
      <c r="E48" s="2"/>
      <c r="F48" s="2"/>
      <c r="G48" s="2"/>
      <c r="H48" s="2"/>
    </row>
    <row r="49" spans="2:8" x14ac:dyDescent="0.35">
      <c r="B49" s="2"/>
      <c r="C49" s="2"/>
      <c r="D49" s="2"/>
      <c r="E49" s="2"/>
      <c r="F49" s="2"/>
      <c r="G49" s="2"/>
      <c r="H49" s="2"/>
    </row>
    <row r="50" spans="2:8" x14ac:dyDescent="0.35">
      <c r="B50" s="2"/>
      <c r="C50" s="2"/>
      <c r="D50" s="2"/>
      <c r="E50" s="2"/>
      <c r="F50" s="2"/>
      <c r="G50" s="2"/>
      <c r="H50" s="2"/>
    </row>
    <row r="51" spans="2:8" x14ac:dyDescent="0.35">
      <c r="B51" s="2"/>
      <c r="C51" s="2"/>
      <c r="D51" s="2"/>
      <c r="E51" s="2"/>
      <c r="F51" s="2"/>
      <c r="G51" s="2"/>
      <c r="H51" s="2"/>
    </row>
    <row r="52" spans="2:8" x14ac:dyDescent="0.35">
      <c r="B52" s="2"/>
      <c r="C52" s="2"/>
      <c r="D52" s="2"/>
      <c r="E52" s="2"/>
      <c r="F52" s="2"/>
      <c r="G52" s="2"/>
      <c r="H52" s="2"/>
    </row>
    <row r="53" spans="2:8" x14ac:dyDescent="0.35">
      <c r="B53" s="2"/>
      <c r="C53" s="2"/>
      <c r="D53" s="2"/>
      <c r="E53" s="2"/>
      <c r="F53" s="2"/>
      <c r="G53" s="2"/>
      <c r="H53" s="2"/>
    </row>
    <row r="54" spans="2:8" x14ac:dyDescent="0.35">
      <c r="B54" s="2"/>
      <c r="C54" s="2"/>
      <c r="D54" s="2"/>
      <c r="E54" s="2"/>
      <c r="F54" s="2"/>
      <c r="G54" s="2"/>
      <c r="H54" s="2"/>
    </row>
  </sheetData>
  <sheetProtection algorithmName="SHA-512" hashValue="k4sCNyssDTLEvijpyo5/gTdNy0GwWttip9Ifi1soPcBp2vww6T46Kvvi2jUEsmmv2VOhjrjjrpH9VxfS/xhHQw==" saltValue="Ho1WVBzQqAAObDbkzTq9xw==" spinCount="100000" sheet="1" objects="1" scenarios="1"/>
  <phoneticPr fontId="9" type="noConversion"/>
  <hyperlinks>
    <hyperlink ref="G3" location="Contents!B3" display="Contents" xr:uid="{13E12ED2-A20F-4641-8BCF-A9F80F429140}"/>
  </hyperlink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7E6D4-9BF8-4385-8323-B447E689CBAB}">
  <dimension ref="B1:K24"/>
  <sheetViews>
    <sheetView showGridLines="0" zoomScaleNormal="100" workbookViewId="0">
      <selection activeCell="D19" sqref="D19"/>
    </sheetView>
  </sheetViews>
  <sheetFormatPr defaultColWidth="8.7109375" defaultRowHeight="10.5" x14ac:dyDescent="0.25"/>
  <cols>
    <col min="1" max="1" width="2" style="2" customWidth="1"/>
    <col min="2" max="2" width="28.640625" style="2" customWidth="1"/>
    <col min="3" max="7" width="6.2109375" style="2" customWidth="1"/>
    <col min="8" max="16384" width="8.7109375" style="2"/>
  </cols>
  <sheetData>
    <row r="1" spans="2:11" s="6" customFormat="1" ht="35.15" customHeight="1" x14ac:dyDescent="0.35">
      <c r="B1" s="13"/>
      <c r="F1" s="7"/>
      <c r="K1" s="8"/>
    </row>
    <row r="2" spans="2:11" s="6" customFormat="1" ht="14.5" x14ac:dyDescent="0.35"/>
    <row r="3" spans="2:11" s="6" customFormat="1" ht="15.5" x14ac:dyDescent="0.35">
      <c r="B3" s="41" t="s">
        <v>8</v>
      </c>
      <c r="C3" s="23"/>
      <c r="D3" s="23"/>
      <c r="E3" s="23"/>
      <c r="G3" s="43" t="s">
        <v>0</v>
      </c>
    </row>
    <row r="4" spans="2:11" s="9" customFormat="1" ht="20.149999999999999" customHeight="1" x14ac:dyDescent="0.3">
      <c r="B4" s="2" t="s">
        <v>107</v>
      </c>
    </row>
    <row r="5" spans="2:11" ht="12" customHeight="1" x14ac:dyDescent="0.25">
      <c r="E5" s="24"/>
    </row>
    <row r="6" spans="2:11" ht="14.15" customHeight="1" x14ac:dyDescent="0.25">
      <c r="B6" s="76" t="s">
        <v>108</v>
      </c>
      <c r="C6" s="44" t="s">
        <v>20</v>
      </c>
      <c r="D6" s="44" t="s">
        <v>21</v>
      </c>
      <c r="E6" s="44" t="s">
        <v>22</v>
      </c>
      <c r="F6" s="44" t="s">
        <v>23</v>
      </c>
      <c r="G6" s="44" t="s">
        <v>24</v>
      </c>
    </row>
    <row r="7" spans="2:11" s="11" customFormat="1" ht="14.15" customHeight="1" x14ac:dyDescent="0.35">
      <c r="B7" s="17"/>
      <c r="C7" s="18"/>
      <c r="D7" s="18"/>
      <c r="E7" s="18"/>
      <c r="F7" s="18"/>
      <c r="G7" s="18"/>
    </row>
    <row r="8" spans="2:11" s="11" customFormat="1" ht="14.15" customHeight="1" x14ac:dyDescent="0.35">
      <c r="B8" s="56" t="s">
        <v>109</v>
      </c>
      <c r="C8" s="91">
        <v>1</v>
      </c>
      <c r="D8" s="91">
        <v>2</v>
      </c>
      <c r="E8" s="63">
        <v>0</v>
      </c>
      <c r="F8" s="63">
        <v>0</v>
      </c>
      <c r="G8" s="63">
        <v>0</v>
      </c>
    </row>
    <row r="9" spans="2:11" s="11" customFormat="1" ht="14.15" customHeight="1" x14ac:dyDescent="0.35">
      <c r="B9" s="98" t="s">
        <v>110</v>
      </c>
      <c r="C9" s="92">
        <v>1</v>
      </c>
      <c r="D9" s="92">
        <v>2</v>
      </c>
      <c r="E9" s="48">
        <v>0</v>
      </c>
      <c r="F9" s="48">
        <v>0</v>
      </c>
      <c r="G9" s="48">
        <v>0</v>
      </c>
    </row>
    <row r="10" spans="2:11" s="11" customFormat="1" ht="14.15" customHeight="1" thickBot="1" x14ac:dyDescent="0.4">
      <c r="B10" s="108" t="s">
        <v>111</v>
      </c>
      <c r="C10" s="89">
        <f t="shared" ref="C10:G10" si="0">SUM(C8:C9)</f>
        <v>2</v>
      </c>
      <c r="D10" s="89">
        <f t="shared" si="0"/>
        <v>4</v>
      </c>
      <c r="E10" s="90">
        <f t="shared" si="0"/>
        <v>0</v>
      </c>
      <c r="F10" s="90">
        <f t="shared" si="0"/>
        <v>0</v>
      </c>
      <c r="G10" s="90">
        <f t="shared" si="0"/>
        <v>0</v>
      </c>
    </row>
    <row r="11" spans="2:11" x14ac:dyDescent="0.25">
      <c r="B11" s="4" t="s">
        <v>33</v>
      </c>
    </row>
    <row r="12" spans="2:11" ht="22.5" customHeight="1" x14ac:dyDescent="0.25">
      <c r="B12" s="226" t="s">
        <v>112</v>
      </c>
      <c r="C12" s="227"/>
      <c r="D12" s="227"/>
      <c r="E12" s="227"/>
      <c r="F12" s="227"/>
    </row>
    <row r="13" spans="2:11" ht="14.25" customHeight="1" x14ac:dyDescent="0.25"/>
    <row r="14" spans="2:11" ht="14.25" customHeight="1" x14ac:dyDescent="0.25"/>
    <row r="15" spans="2:11" ht="14.25" customHeight="1" x14ac:dyDescent="0.25"/>
    <row r="16" spans="2:11"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sheetData>
  <sheetProtection algorithmName="SHA-512" hashValue="iA9XixiQsSFXyYqvMh2QtlTl+egG89dnF64FOwOINBhO0ZvKanfjMSgBrvQZOt+vZBANUISBZrPtsn906jo3VA==" saltValue="DeMthFQqZNI1r3eA6Hp1EA==" spinCount="100000" sheet="1" objects="1" scenarios="1"/>
  <mergeCells count="1">
    <mergeCell ref="B12:F12"/>
  </mergeCells>
  <phoneticPr fontId="9" type="noConversion"/>
  <hyperlinks>
    <hyperlink ref="G3" location="Contents!B3" display="Contents" xr:uid="{A63B93C3-F391-4D8C-A134-6AE44A6F3CF7}"/>
  </hyperlink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9439-81C8-4A14-85ED-906514D2FAAC}">
  <dimension ref="B1:K43"/>
  <sheetViews>
    <sheetView showGridLines="0" zoomScaleNormal="100" workbookViewId="0">
      <selection activeCell="B2" sqref="B2"/>
    </sheetView>
  </sheetViews>
  <sheetFormatPr defaultColWidth="8.7109375" defaultRowHeight="10.5" x14ac:dyDescent="0.25"/>
  <cols>
    <col min="1" max="1" width="2" style="2" customWidth="1"/>
    <col min="2" max="2" width="37.2109375" style="2" customWidth="1"/>
    <col min="3" max="7" width="6.2109375" style="2" customWidth="1"/>
    <col min="8" max="8" width="10.35546875" style="2" customWidth="1"/>
    <col min="9" max="9" width="10.7109375" style="2" customWidth="1"/>
    <col min="10" max="16384" width="8.7109375" style="2"/>
  </cols>
  <sheetData>
    <row r="1" spans="2:11" s="6" customFormat="1" ht="35.15" customHeight="1" x14ac:dyDescent="0.35">
      <c r="B1" s="13"/>
      <c r="F1" s="7"/>
      <c r="K1" s="8"/>
    </row>
    <row r="2" spans="2:11" s="6" customFormat="1" ht="14.5" x14ac:dyDescent="0.35"/>
    <row r="3" spans="2:11" s="6" customFormat="1" ht="15.5" x14ac:dyDescent="0.35">
      <c r="B3" s="41" t="s">
        <v>10</v>
      </c>
      <c r="G3" s="43" t="s">
        <v>0</v>
      </c>
    </row>
    <row r="4" spans="2:11" ht="20.149999999999999" customHeight="1" x14ac:dyDescent="0.25">
      <c r="B4" s="228" t="s">
        <v>113</v>
      </c>
      <c r="C4" s="229"/>
      <c r="D4" s="229"/>
      <c r="E4" s="229"/>
      <c r="G4" s="27"/>
      <c r="H4" s="27"/>
    </row>
    <row r="5" spans="2:11" ht="12" customHeight="1" x14ac:dyDescent="0.25"/>
    <row r="6" spans="2:11" ht="14" customHeight="1" thickBot="1" x14ac:dyDescent="0.3">
      <c r="B6" s="77" t="s">
        <v>418</v>
      </c>
      <c r="C6" s="46" t="s">
        <v>20</v>
      </c>
      <c r="D6" s="46" t="s">
        <v>21</v>
      </c>
      <c r="E6" s="46" t="s">
        <v>22</v>
      </c>
      <c r="F6" s="46" t="s">
        <v>23</v>
      </c>
      <c r="G6" s="46" t="s">
        <v>24</v>
      </c>
    </row>
    <row r="7" spans="2:11" ht="14" customHeight="1" x14ac:dyDescent="0.25">
      <c r="B7" s="101" t="s">
        <v>416</v>
      </c>
      <c r="C7" s="116">
        <f>C10+C17</f>
        <v>27322</v>
      </c>
      <c r="D7" s="116">
        <f>D10+D17</f>
        <v>27616</v>
      </c>
      <c r="E7" s="116">
        <f>E10+E17</f>
        <v>31617</v>
      </c>
      <c r="F7" s="116">
        <f>F10+F17</f>
        <v>32678</v>
      </c>
      <c r="G7" s="116">
        <v>35522</v>
      </c>
    </row>
    <row r="8" spans="2:11" ht="14" customHeight="1" x14ac:dyDescent="0.25">
      <c r="B8" s="93"/>
      <c r="C8" s="28"/>
      <c r="D8" s="28"/>
      <c r="E8" s="28"/>
      <c r="F8" s="28"/>
      <c r="G8" s="28"/>
    </row>
    <row r="9" spans="2:11" s="11" customFormat="1" ht="14" customHeight="1" x14ac:dyDescent="0.35">
      <c r="B9" s="76" t="s">
        <v>115</v>
      </c>
      <c r="C9" s="219"/>
      <c r="D9" s="219"/>
      <c r="E9" s="219"/>
      <c r="F9" s="219"/>
      <c r="G9" s="219"/>
    </row>
    <row r="10" spans="2:11" s="11" customFormat="1" ht="14" customHeight="1" x14ac:dyDescent="0.35">
      <c r="B10" s="98" t="s">
        <v>116</v>
      </c>
      <c r="C10" s="50">
        <v>27322</v>
      </c>
      <c r="D10" s="50">
        <v>27616</v>
      </c>
      <c r="E10" s="50">
        <v>31617</v>
      </c>
      <c r="F10" s="50">
        <v>32678</v>
      </c>
      <c r="G10" s="50">
        <f>35037</f>
        <v>35037</v>
      </c>
      <c r="H10" s="35"/>
      <c r="I10" s="35"/>
    </row>
    <row r="11" spans="2:11" s="11" customFormat="1" ht="14" customHeight="1" x14ac:dyDescent="0.35">
      <c r="B11" s="98" t="s">
        <v>117</v>
      </c>
      <c r="C11" s="50">
        <v>20393</v>
      </c>
      <c r="D11" s="50">
        <v>20393</v>
      </c>
      <c r="E11" s="50">
        <v>20393</v>
      </c>
      <c r="F11" s="50">
        <v>23142</v>
      </c>
      <c r="G11" s="50">
        <v>23147</v>
      </c>
    </row>
    <row r="12" spans="2:11" s="11" customFormat="1" ht="14" customHeight="1" x14ac:dyDescent="0.35">
      <c r="B12" s="98" t="s">
        <v>118</v>
      </c>
      <c r="C12" s="81" t="s">
        <v>94</v>
      </c>
      <c r="D12" s="50">
        <v>1318</v>
      </c>
      <c r="E12" s="50">
        <v>370</v>
      </c>
      <c r="F12" s="50">
        <v>6699</v>
      </c>
      <c r="G12" s="81" t="s">
        <v>94</v>
      </c>
    </row>
    <row r="13" spans="2:11" s="11" customFormat="1" ht="14.25" customHeight="1" x14ac:dyDescent="0.35">
      <c r="B13" s="98" t="s">
        <v>119</v>
      </c>
      <c r="C13" s="50">
        <v>58633</v>
      </c>
      <c r="D13" s="50">
        <v>23989</v>
      </c>
      <c r="E13" s="50">
        <v>24645</v>
      </c>
      <c r="F13" s="50">
        <v>55125</v>
      </c>
      <c r="G13" s="50">
        <v>65098</v>
      </c>
    </row>
    <row r="14" spans="2:11" s="11" customFormat="1" ht="14.25" customHeight="1" thickBot="1" x14ac:dyDescent="0.4">
      <c r="B14" s="93" t="s">
        <v>120</v>
      </c>
      <c r="C14" s="19">
        <v>898</v>
      </c>
      <c r="D14" s="19">
        <v>423</v>
      </c>
      <c r="E14" s="19">
        <v>382</v>
      </c>
      <c r="F14" s="19">
        <v>709</v>
      </c>
      <c r="G14" s="19">
        <v>844</v>
      </c>
    </row>
    <row r="15" spans="2:11" ht="19.899999999999999" customHeight="1" thickBot="1" x14ac:dyDescent="0.3">
      <c r="B15" s="114" t="s">
        <v>114</v>
      </c>
      <c r="C15" s="150" t="s">
        <v>20</v>
      </c>
      <c r="D15" s="150" t="s">
        <v>21</v>
      </c>
      <c r="E15" s="150" t="s">
        <v>22</v>
      </c>
      <c r="F15" s="150" t="s">
        <v>23</v>
      </c>
      <c r="G15" s="150" t="s">
        <v>24</v>
      </c>
    </row>
    <row r="16" spans="2:11" s="11" customFormat="1" ht="14.25" customHeight="1" thickBot="1" x14ac:dyDescent="0.4">
      <c r="B16" s="112" t="s">
        <v>121</v>
      </c>
      <c r="C16" s="113"/>
      <c r="D16" s="113"/>
      <c r="E16" s="113"/>
      <c r="F16" s="113"/>
      <c r="G16" s="113"/>
    </row>
    <row r="17" spans="2:11" s="11" customFormat="1" ht="14.25" customHeight="1" x14ac:dyDescent="0.35">
      <c r="B17" s="101" t="s">
        <v>116</v>
      </c>
      <c r="C17" s="116"/>
      <c r="D17" s="116"/>
      <c r="E17" s="116"/>
      <c r="F17" s="116"/>
      <c r="G17" s="117">
        <v>484.44</v>
      </c>
      <c r="H17" s="35"/>
    </row>
    <row r="18" spans="2:11" s="11" customFormat="1" ht="14.25" customHeight="1" x14ac:dyDescent="0.35">
      <c r="B18" s="98" t="s">
        <v>117</v>
      </c>
      <c r="C18" s="81"/>
      <c r="D18" s="81"/>
      <c r="E18" s="81"/>
      <c r="F18" s="81"/>
      <c r="G18" s="81">
        <v>363</v>
      </c>
    </row>
    <row r="19" spans="2:11" s="11" customFormat="1" ht="14.25" customHeight="1" x14ac:dyDescent="0.35">
      <c r="B19" s="98" t="s">
        <v>118</v>
      </c>
      <c r="C19" s="81"/>
      <c r="D19" s="81"/>
      <c r="E19" s="81"/>
      <c r="F19" s="81"/>
      <c r="G19" s="81" t="s">
        <v>94</v>
      </c>
    </row>
    <row r="20" spans="2:11" s="11" customFormat="1" ht="14.25" customHeight="1" x14ac:dyDescent="0.35">
      <c r="B20" s="98" t="s">
        <v>119</v>
      </c>
      <c r="C20" s="81"/>
      <c r="D20" s="81"/>
      <c r="E20" s="81"/>
      <c r="F20" s="81"/>
      <c r="G20" s="81" t="s">
        <v>94</v>
      </c>
    </row>
    <row r="21" spans="2:11" s="11" customFormat="1" ht="14.25" customHeight="1" thickBot="1" x14ac:dyDescent="0.4">
      <c r="B21" s="93" t="s">
        <v>120</v>
      </c>
      <c r="C21" s="28"/>
      <c r="D21" s="28"/>
      <c r="E21" s="28"/>
      <c r="F21" s="28"/>
      <c r="G21" s="28" t="s">
        <v>94</v>
      </c>
    </row>
    <row r="22" spans="2:11" ht="19.899999999999999" customHeight="1" thickBot="1" x14ac:dyDescent="0.3">
      <c r="B22" s="114" t="s">
        <v>415</v>
      </c>
      <c r="C22" s="114"/>
      <c r="D22" s="114"/>
      <c r="E22" s="114"/>
      <c r="F22" s="114"/>
      <c r="G22" s="114"/>
      <c r="H22" s="151"/>
      <c r="I22" s="151"/>
    </row>
    <row r="23" spans="2:11" ht="19.5" customHeight="1" x14ac:dyDescent="0.25">
      <c r="B23" s="101" t="s">
        <v>410</v>
      </c>
      <c r="C23" s="115">
        <v>84406</v>
      </c>
      <c r="D23" s="115">
        <v>84769</v>
      </c>
      <c r="E23" s="115">
        <v>86443</v>
      </c>
      <c r="F23" s="102">
        <v>86443</v>
      </c>
      <c r="G23" s="118">
        <v>141430</v>
      </c>
      <c r="H23" s="29"/>
      <c r="I23" s="29"/>
      <c r="K23" s="30"/>
    </row>
    <row r="24" spans="2:11" ht="19.5" customHeight="1" x14ac:dyDescent="0.25">
      <c r="B24" s="98" t="s">
        <v>122</v>
      </c>
      <c r="C24" s="50">
        <v>42581</v>
      </c>
      <c r="D24" s="50">
        <v>41943</v>
      </c>
      <c r="E24" s="50">
        <v>41943</v>
      </c>
      <c r="F24" s="92">
        <v>41943</v>
      </c>
      <c r="G24" s="119">
        <v>71431</v>
      </c>
      <c r="H24" s="29"/>
      <c r="I24" s="29"/>
      <c r="K24" s="30"/>
    </row>
    <row r="25" spans="2:11" ht="14.25" customHeight="1" x14ac:dyDescent="0.25">
      <c r="B25" s="98" t="s">
        <v>123</v>
      </c>
      <c r="C25" s="50">
        <v>42158</v>
      </c>
      <c r="D25" s="50">
        <v>41250</v>
      </c>
      <c r="E25" s="50">
        <v>41250</v>
      </c>
      <c r="F25" s="92">
        <v>41250</v>
      </c>
      <c r="G25" s="119">
        <v>71271</v>
      </c>
      <c r="H25" s="29"/>
      <c r="I25" s="29"/>
      <c r="K25" s="30"/>
    </row>
    <row r="26" spans="2:11" ht="14.25" customHeight="1" x14ac:dyDescent="0.25">
      <c r="B26" s="98" t="s">
        <v>124</v>
      </c>
      <c r="C26" s="92">
        <v>3991.9</v>
      </c>
      <c r="D26" s="92">
        <v>4094.92</v>
      </c>
      <c r="E26" s="92">
        <v>4199</v>
      </c>
      <c r="F26" s="92">
        <v>4905</v>
      </c>
      <c r="G26" s="120">
        <v>20014</v>
      </c>
      <c r="H26" s="173"/>
      <c r="I26" s="31"/>
    </row>
    <row r="27" spans="2:11" ht="27.75" customHeight="1" x14ac:dyDescent="0.25">
      <c r="B27" s="172" t="s">
        <v>125</v>
      </c>
      <c r="C27" s="50">
        <v>10511.099999999999</v>
      </c>
      <c r="D27" s="50">
        <v>11115.080000000002</v>
      </c>
      <c r="E27" s="50">
        <v>8684.5</v>
      </c>
      <c r="F27" s="92">
        <v>6917.3700000000026</v>
      </c>
      <c r="G27" s="119">
        <v>14623</v>
      </c>
      <c r="H27" s="31"/>
      <c r="I27" s="31"/>
    </row>
    <row r="28" spans="2:11" ht="24" customHeight="1" thickBot="1" x14ac:dyDescent="0.3">
      <c r="B28" s="171" t="s">
        <v>412</v>
      </c>
      <c r="C28" s="121" t="s">
        <v>126</v>
      </c>
      <c r="D28" s="121" t="s">
        <v>126</v>
      </c>
      <c r="E28" s="121" t="s">
        <v>127</v>
      </c>
      <c r="F28" s="121" t="s">
        <v>126</v>
      </c>
      <c r="G28" s="121" t="s">
        <v>128</v>
      </c>
      <c r="H28" s="31"/>
      <c r="I28" s="31"/>
    </row>
    <row r="29" spans="2:11" ht="14.25" hidden="1" customHeight="1" thickBot="1" x14ac:dyDescent="0.3">
      <c r="B29" s="16" t="s">
        <v>129</v>
      </c>
      <c r="C29" s="10"/>
      <c r="D29" s="10"/>
      <c r="E29" s="10"/>
      <c r="F29" s="10"/>
      <c r="G29" s="10"/>
    </row>
    <row r="30" spans="2:11" ht="14.25" hidden="1" customHeight="1" x14ac:dyDescent="0.25">
      <c r="B30" s="12" t="s">
        <v>130</v>
      </c>
      <c r="C30" s="32">
        <v>175</v>
      </c>
      <c r="D30" s="32">
        <v>185</v>
      </c>
      <c r="E30" s="32">
        <v>266</v>
      </c>
      <c r="F30" s="32">
        <v>360</v>
      </c>
      <c r="G30" s="32">
        <v>336</v>
      </c>
    </row>
    <row r="31" spans="2:11" ht="14.25" hidden="1" customHeight="1" x14ac:dyDescent="0.25">
      <c r="B31" s="33" t="s">
        <v>131</v>
      </c>
      <c r="C31" s="25">
        <v>1341</v>
      </c>
      <c r="D31" s="25">
        <v>1569</v>
      </c>
      <c r="E31" s="25">
        <v>1676</v>
      </c>
      <c r="F31" s="25">
        <v>1951</v>
      </c>
      <c r="G31" s="25">
        <v>6582</v>
      </c>
    </row>
    <row r="32" spans="2:11" ht="14.25" hidden="1" customHeight="1" x14ac:dyDescent="0.25">
      <c r="B32" s="34"/>
      <c r="C32" s="35"/>
      <c r="D32" s="35"/>
      <c r="E32" s="35"/>
      <c r="F32" s="35"/>
      <c r="G32" s="36"/>
    </row>
    <row r="33" spans="2:7" ht="23.65" hidden="1" customHeight="1" x14ac:dyDescent="0.25">
      <c r="B33" s="226" t="s">
        <v>132</v>
      </c>
      <c r="C33" s="227"/>
      <c r="D33" s="227"/>
      <c r="E33" s="227"/>
      <c r="F33" s="227"/>
    </row>
    <row r="34" spans="2:7" ht="14.25" customHeight="1" x14ac:dyDescent="0.25">
      <c r="B34" s="193" t="s">
        <v>33</v>
      </c>
      <c r="F34" s="36"/>
      <c r="G34" s="36"/>
    </row>
    <row r="35" spans="2:7" ht="14.25" customHeight="1" x14ac:dyDescent="0.25">
      <c r="B35" s="26" t="s">
        <v>414</v>
      </c>
      <c r="F35" s="36"/>
      <c r="G35" s="36"/>
    </row>
    <row r="36" spans="2:7" ht="14.25" customHeight="1" x14ac:dyDescent="0.25">
      <c r="B36" s="26" t="s">
        <v>411</v>
      </c>
    </row>
    <row r="37" spans="2:7" ht="14.25" customHeight="1" x14ac:dyDescent="0.25">
      <c r="B37" s="2" t="s">
        <v>413</v>
      </c>
    </row>
    <row r="38" spans="2:7" ht="14.25" customHeight="1" x14ac:dyDescent="0.25"/>
    <row r="39" spans="2:7" ht="14.25" customHeight="1" x14ac:dyDescent="0.25"/>
    <row r="40" spans="2:7" ht="14.25" customHeight="1" x14ac:dyDescent="0.25"/>
    <row r="41" spans="2:7" ht="14.25" customHeight="1" x14ac:dyDescent="0.25"/>
    <row r="42" spans="2:7" ht="14.25" customHeight="1" x14ac:dyDescent="0.25"/>
    <row r="43" spans="2:7" ht="14.25" customHeight="1" x14ac:dyDescent="0.25"/>
  </sheetData>
  <sheetProtection algorithmName="SHA-512" hashValue="MMxCosYSwoDEXNzyRhiPDIoPTtZh+8kwa2bM0UEEnRfaC00zaGW544Fwo5rI0z+f0e8obre8LDK0YHlfbwAUjg==" saltValue="coVLFLr7FOppLrNMx28J3w==" spinCount="100000" sheet="1" objects="1" scenarios="1"/>
  <mergeCells count="2">
    <mergeCell ref="B4:E4"/>
    <mergeCell ref="B33:F33"/>
  </mergeCells>
  <phoneticPr fontId="9" type="noConversion"/>
  <hyperlinks>
    <hyperlink ref="G3" location="Contents!B3" display="Contents" xr:uid="{F9060B23-200D-44A2-B166-458FDE41BE92}"/>
  </hyperlink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B6089-6056-48DF-AD21-F8B34BAA5EA8}">
  <dimension ref="B1:K40"/>
  <sheetViews>
    <sheetView showGridLines="0" zoomScaleNormal="100" workbookViewId="0">
      <selection activeCell="I4" sqref="I4"/>
    </sheetView>
  </sheetViews>
  <sheetFormatPr defaultColWidth="8.7109375" defaultRowHeight="10.5" x14ac:dyDescent="0.25"/>
  <cols>
    <col min="1" max="1" width="2" style="2" customWidth="1"/>
    <col min="2" max="2" width="28.640625" style="2" customWidth="1"/>
    <col min="3" max="7" width="6.2109375" style="2" customWidth="1"/>
    <col min="8" max="16384" width="8.7109375" style="2"/>
  </cols>
  <sheetData>
    <row r="1" spans="2:11" s="6" customFormat="1" ht="35.15" customHeight="1" x14ac:dyDescent="0.35">
      <c r="B1" s="13"/>
      <c r="F1" s="7"/>
      <c r="K1" s="8"/>
    </row>
    <row r="2" spans="2:11" s="6" customFormat="1" ht="14.5" x14ac:dyDescent="0.35"/>
    <row r="3" spans="2:11" s="6" customFormat="1" ht="15.5" x14ac:dyDescent="0.35">
      <c r="B3" s="41" t="s">
        <v>9</v>
      </c>
      <c r="C3" s="23"/>
      <c r="D3" s="23"/>
      <c r="E3" s="23"/>
      <c r="G3" s="43" t="s">
        <v>0</v>
      </c>
    </row>
    <row r="4" spans="2:11" s="9" customFormat="1" ht="20.149999999999999" customHeight="1" x14ac:dyDescent="0.3">
      <c r="B4" s="2" t="s">
        <v>133</v>
      </c>
    </row>
    <row r="5" spans="2:11" ht="12" customHeight="1" x14ac:dyDescent="0.25">
      <c r="E5" s="24"/>
    </row>
    <row r="6" spans="2:11" ht="14.25" customHeight="1" thickBot="1" x14ac:dyDescent="0.3">
      <c r="B6" s="76" t="s">
        <v>134</v>
      </c>
      <c r="C6" s="175" t="s">
        <v>20</v>
      </c>
      <c r="D6" s="175" t="s">
        <v>21</v>
      </c>
      <c r="E6" s="175" t="s">
        <v>22</v>
      </c>
      <c r="F6" s="175" t="s">
        <v>23</v>
      </c>
      <c r="G6" s="175" t="s">
        <v>24</v>
      </c>
    </row>
    <row r="7" spans="2:11" ht="14.25" customHeight="1" x14ac:dyDescent="0.25">
      <c r="B7" s="110"/>
      <c r="C7" s="111"/>
      <c r="D7" s="111"/>
      <c r="E7" s="111"/>
      <c r="F7" s="111"/>
      <c r="G7" s="111"/>
    </row>
    <row r="8" spans="2:11" ht="14.25" customHeight="1" x14ac:dyDescent="0.25">
      <c r="B8" s="179" t="s">
        <v>135</v>
      </c>
      <c r="C8" s="109"/>
      <c r="D8" s="109"/>
      <c r="E8" s="109"/>
      <c r="F8" s="109"/>
      <c r="G8" s="109"/>
    </row>
    <row r="9" spans="2:11" ht="14.25" customHeight="1" x14ac:dyDescent="0.25">
      <c r="B9" s="56" t="s">
        <v>136</v>
      </c>
      <c r="C9" s="92">
        <v>1622</v>
      </c>
      <c r="D9" s="92">
        <v>1622</v>
      </c>
      <c r="E9" s="92">
        <v>1622</v>
      </c>
      <c r="F9" s="92">
        <v>1622</v>
      </c>
      <c r="G9" s="92">
        <v>1622</v>
      </c>
    </row>
    <row r="10" spans="2:11" ht="14.25" customHeight="1" x14ac:dyDescent="0.25">
      <c r="B10" s="106" t="s">
        <v>137</v>
      </c>
      <c r="C10" s="91">
        <v>4448</v>
      </c>
      <c r="D10" s="91">
        <v>4448</v>
      </c>
      <c r="E10" s="91">
        <v>4448</v>
      </c>
      <c r="F10" s="91">
        <v>4448</v>
      </c>
      <c r="G10" s="91">
        <v>4448</v>
      </c>
    </row>
    <row r="11" spans="2:11" ht="14.25" customHeight="1" x14ac:dyDescent="0.25">
      <c r="B11" s="98" t="s">
        <v>138</v>
      </c>
      <c r="C11" s="92">
        <v>248</v>
      </c>
      <c r="D11" s="92">
        <v>248</v>
      </c>
      <c r="E11" s="92">
        <v>248</v>
      </c>
      <c r="F11" s="92">
        <v>248</v>
      </c>
      <c r="G11" s="92">
        <v>248</v>
      </c>
    </row>
    <row r="12" spans="2:11" ht="14.25" customHeight="1" x14ac:dyDescent="0.25">
      <c r="B12" s="98" t="s">
        <v>139</v>
      </c>
      <c r="C12" s="92">
        <v>5440</v>
      </c>
      <c r="D12" s="92">
        <v>5440</v>
      </c>
      <c r="E12" s="92">
        <v>5440</v>
      </c>
      <c r="F12" s="92">
        <v>5440</v>
      </c>
      <c r="G12" s="92">
        <v>5510</v>
      </c>
      <c r="H12" s="36"/>
    </row>
    <row r="13" spans="2:11" ht="14.25" customHeight="1" x14ac:dyDescent="0.25">
      <c r="B13" s="98" t="s">
        <v>140</v>
      </c>
      <c r="C13" s="92"/>
      <c r="D13" s="92"/>
      <c r="E13" s="92"/>
      <c r="F13" s="92"/>
      <c r="G13" s="92">
        <v>2281</v>
      </c>
    </row>
    <row r="14" spans="2:11" ht="14.25" customHeight="1" x14ac:dyDescent="0.25">
      <c r="B14" s="98" t="s">
        <v>141</v>
      </c>
      <c r="C14" s="92"/>
      <c r="D14" s="92"/>
      <c r="E14" s="92"/>
      <c r="F14" s="92"/>
      <c r="G14" s="92">
        <v>1910</v>
      </c>
    </row>
    <row r="15" spans="2:11" ht="14.25" customHeight="1" x14ac:dyDescent="0.25">
      <c r="B15" s="98" t="s">
        <v>84</v>
      </c>
      <c r="C15" s="92">
        <v>30</v>
      </c>
      <c r="D15" s="92">
        <v>30</v>
      </c>
      <c r="E15" s="92">
        <v>30</v>
      </c>
      <c r="F15" s="92">
        <v>70</v>
      </c>
      <c r="G15" s="92">
        <v>70</v>
      </c>
    </row>
    <row r="16" spans="2:11" ht="14.25" customHeight="1" x14ac:dyDescent="0.25">
      <c r="B16" s="142" t="s">
        <v>142</v>
      </c>
      <c r="C16" s="104">
        <v>11788</v>
      </c>
      <c r="D16" s="104">
        <v>11788</v>
      </c>
      <c r="E16" s="104">
        <f>SUM(E9:E15)</f>
        <v>11788</v>
      </c>
      <c r="F16" s="104">
        <f>SUM(F9:F15)</f>
        <v>11828</v>
      </c>
      <c r="G16" s="104">
        <f>SUM(G9:G15)</f>
        <v>16089</v>
      </c>
    </row>
    <row r="17" spans="2:7" ht="12" x14ac:dyDescent="0.25">
      <c r="B17" s="68" t="s">
        <v>143</v>
      </c>
      <c r="C17" s="104"/>
      <c r="D17" s="104"/>
      <c r="E17" s="104"/>
      <c r="F17" s="104"/>
      <c r="G17" s="104"/>
    </row>
    <row r="18" spans="2:7" x14ac:dyDescent="0.25">
      <c r="B18" s="68" t="s">
        <v>144</v>
      </c>
      <c r="C18" s="92">
        <v>736</v>
      </c>
      <c r="D18" s="92">
        <v>248</v>
      </c>
      <c r="E18" s="105">
        <v>487.5</v>
      </c>
      <c r="F18" s="105">
        <v>536.9</v>
      </c>
      <c r="G18" s="105">
        <v>3970</v>
      </c>
    </row>
    <row r="19" spans="2:7" x14ac:dyDescent="0.25">
      <c r="B19" s="98" t="s">
        <v>145</v>
      </c>
      <c r="C19" s="92">
        <v>237</v>
      </c>
      <c r="D19" s="92">
        <v>365</v>
      </c>
      <c r="E19" s="105">
        <v>312.2</v>
      </c>
      <c r="F19" s="105">
        <v>768.8</v>
      </c>
      <c r="G19" s="105">
        <v>384</v>
      </c>
    </row>
    <row r="20" spans="2:7" x14ac:dyDescent="0.25">
      <c r="B20" s="98" t="s">
        <v>146</v>
      </c>
      <c r="C20" s="92">
        <v>1417</v>
      </c>
      <c r="D20" s="92">
        <v>1483</v>
      </c>
      <c r="E20" s="105">
        <v>1928</v>
      </c>
      <c r="F20" s="105">
        <v>1902</v>
      </c>
      <c r="G20" s="105">
        <v>3157</v>
      </c>
    </row>
    <row r="21" spans="2:7" ht="11" thickBot="1" x14ac:dyDescent="0.3">
      <c r="B21" s="177" t="s">
        <v>142</v>
      </c>
      <c r="C21" s="178">
        <f>SUM(C18:C20)</f>
        <v>2390</v>
      </c>
      <c r="D21" s="178">
        <f>SUM(D18:D20)</f>
        <v>2096</v>
      </c>
      <c r="E21" s="178">
        <f>SUM(E18:E20)</f>
        <v>2727.7</v>
      </c>
      <c r="F21" s="178">
        <f>SUM(F18:F20)</f>
        <v>3207.7</v>
      </c>
      <c r="G21" s="178">
        <v>7510</v>
      </c>
    </row>
    <row r="22" spans="2:7" ht="12" x14ac:dyDescent="0.25">
      <c r="B22" s="176" t="s">
        <v>147</v>
      </c>
      <c r="C22" s="97"/>
      <c r="D22" s="97"/>
      <c r="E22" s="97"/>
      <c r="F22" s="97"/>
      <c r="G22" s="97"/>
    </row>
    <row r="23" spans="2:7" x14ac:dyDescent="0.25">
      <c r="B23" s="68" t="s">
        <v>148</v>
      </c>
      <c r="C23" s="92">
        <v>3511</v>
      </c>
      <c r="D23" s="92">
        <v>4628</v>
      </c>
      <c r="E23" s="92">
        <v>3913</v>
      </c>
      <c r="F23" s="92">
        <v>3456</v>
      </c>
      <c r="G23" s="92">
        <v>6492</v>
      </c>
    </row>
    <row r="24" spans="2:7" x14ac:dyDescent="0.25">
      <c r="B24" s="98" t="s">
        <v>149</v>
      </c>
      <c r="C24" s="92">
        <v>2648</v>
      </c>
      <c r="D24" s="92">
        <v>1929</v>
      </c>
      <c r="E24" s="92">
        <v>2293.6999999999998</v>
      </c>
      <c r="F24" s="92">
        <v>2508</v>
      </c>
      <c r="G24" s="92">
        <v>4659</v>
      </c>
    </row>
    <row r="25" spans="2:7" x14ac:dyDescent="0.25">
      <c r="B25" s="98" t="s">
        <v>84</v>
      </c>
      <c r="C25" s="92">
        <v>423</v>
      </c>
      <c r="D25" s="92">
        <v>627</v>
      </c>
      <c r="E25" s="92">
        <v>1932</v>
      </c>
      <c r="F25" s="92">
        <v>893</v>
      </c>
      <c r="G25" s="92">
        <v>688</v>
      </c>
    </row>
    <row r="26" spans="2:7" x14ac:dyDescent="0.25">
      <c r="B26" s="98" t="s">
        <v>142</v>
      </c>
      <c r="C26" s="104">
        <f>SUM(C23:C25)</f>
        <v>6582</v>
      </c>
      <c r="D26" s="104">
        <f>SUM(D23:D25)</f>
        <v>7184</v>
      </c>
      <c r="E26" s="104">
        <f>SUM(E23:E25)</f>
        <v>8138.7</v>
      </c>
      <c r="F26" s="104">
        <f>SUM(F23:F25)</f>
        <v>6857</v>
      </c>
      <c r="G26" s="104">
        <f>SUM(G23:G25)</f>
        <v>11839</v>
      </c>
    </row>
    <row r="27" spans="2:7" x14ac:dyDescent="0.25">
      <c r="B27" s="98" t="s">
        <v>150</v>
      </c>
      <c r="C27" s="92">
        <v>2458</v>
      </c>
      <c r="D27" s="92">
        <v>3240</v>
      </c>
      <c r="E27" s="92">
        <v>2823.7</v>
      </c>
      <c r="F27" s="92">
        <v>2433</v>
      </c>
      <c r="G27" s="92">
        <v>2044</v>
      </c>
    </row>
    <row r="28" spans="2:7" x14ac:dyDescent="0.25">
      <c r="B28" s="98" t="s">
        <v>151</v>
      </c>
      <c r="C28" s="50">
        <f>C27/C26*100</f>
        <v>37.344272257672436</v>
      </c>
      <c r="D28" s="50">
        <f>D27/D26*100</f>
        <v>45.100222717149222</v>
      </c>
      <c r="E28" s="50">
        <v>34.694730116603402</v>
      </c>
      <c r="F28" s="50">
        <v>35</v>
      </c>
      <c r="G28" s="50">
        <v>17</v>
      </c>
    </row>
    <row r="29" spans="2:7" ht="12" x14ac:dyDescent="0.25">
      <c r="B29" s="182" t="s">
        <v>152</v>
      </c>
      <c r="C29" s="49"/>
      <c r="D29" s="48"/>
      <c r="E29" s="48"/>
      <c r="F29" s="48"/>
      <c r="G29" s="48"/>
    </row>
    <row r="30" spans="2:7" x14ac:dyDescent="0.25">
      <c r="B30" s="68" t="s">
        <v>153</v>
      </c>
      <c r="C30" s="49"/>
      <c r="D30" s="48"/>
      <c r="E30" s="48"/>
      <c r="F30" s="48"/>
      <c r="G30" s="48"/>
    </row>
    <row r="31" spans="2:7" x14ac:dyDescent="0.25">
      <c r="B31" s="68" t="s">
        <v>154</v>
      </c>
      <c r="C31" s="92">
        <v>541</v>
      </c>
      <c r="D31" s="92">
        <v>736</v>
      </c>
      <c r="E31" s="92">
        <v>488</v>
      </c>
      <c r="F31" s="92">
        <v>537</v>
      </c>
      <c r="G31" s="92">
        <v>3970</v>
      </c>
    </row>
    <row r="32" spans="2:7" x14ac:dyDescent="0.25">
      <c r="B32" s="68" t="s">
        <v>155</v>
      </c>
      <c r="C32" s="92">
        <v>5050</v>
      </c>
      <c r="D32" s="92">
        <v>8344</v>
      </c>
      <c r="E32" s="92">
        <v>7473</v>
      </c>
      <c r="F32" s="92">
        <v>3701</v>
      </c>
      <c r="G32" s="92">
        <v>19175</v>
      </c>
    </row>
    <row r="33" spans="2:7" x14ac:dyDescent="0.25">
      <c r="B33" s="68" t="s">
        <v>156</v>
      </c>
      <c r="C33" s="92">
        <v>479</v>
      </c>
      <c r="D33" s="92">
        <v>237</v>
      </c>
      <c r="E33" s="92">
        <v>365</v>
      </c>
      <c r="F33" s="92">
        <f>F19</f>
        <v>768.8</v>
      </c>
      <c r="G33" s="92">
        <f>G19</f>
        <v>384</v>
      </c>
    </row>
    <row r="34" spans="2:7" x14ac:dyDescent="0.25">
      <c r="B34" s="68" t="s">
        <v>157</v>
      </c>
      <c r="C34" s="81" t="s">
        <v>94</v>
      </c>
      <c r="D34" s="81" t="s">
        <v>94</v>
      </c>
      <c r="E34" s="81" t="s">
        <v>94</v>
      </c>
      <c r="F34" s="81" t="s">
        <v>94</v>
      </c>
      <c r="G34" s="92">
        <v>3157</v>
      </c>
    </row>
    <row r="35" spans="2:7" ht="11" thickBot="1" x14ac:dyDescent="0.3">
      <c r="B35" s="181" t="s">
        <v>158</v>
      </c>
      <c r="C35" s="81" t="s">
        <v>94</v>
      </c>
      <c r="D35" s="81" t="s">
        <v>94</v>
      </c>
      <c r="E35" s="81" t="s">
        <v>94</v>
      </c>
      <c r="F35" s="81" t="s">
        <v>94</v>
      </c>
      <c r="G35" s="180">
        <v>130</v>
      </c>
    </row>
    <row r="36" spans="2:7" x14ac:dyDescent="0.25">
      <c r="B36" s="182" t="s">
        <v>142</v>
      </c>
      <c r="C36" s="104">
        <f>SUM(C30:C33)</f>
        <v>6070</v>
      </c>
      <c r="D36" s="104">
        <f>SUM(D30:D33)</f>
        <v>9317</v>
      </c>
      <c r="E36" s="104">
        <f>SUM(E30:E33)</f>
        <v>8326</v>
      </c>
      <c r="F36" s="104">
        <f>SUM(F30:F33)</f>
        <v>5006.8</v>
      </c>
      <c r="G36" s="183">
        <f>SUM(G30:G35)</f>
        <v>26816</v>
      </c>
    </row>
    <row r="37" spans="2:7" ht="11" thickBot="1" x14ac:dyDescent="0.3">
      <c r="B37" s="94" t="s">
        <v>159</v>
      </c>
      <c r="C37" s="95">
        <v>60</v>
      </c>
      <c r="D37" s="95">
        <v>55</v>
      </c>
      <c r="E37" s="95">
        <v>56</v>
      </c>
      <c r="F37" s="96">
        <v>113</v>
      </c>
      <c r="G37" s="206" t="s">
        <v>94</v>
      </c>
    </row>
    <row r="38" spans="2:7" x14ac:dyDescent="0.25">
      <c r="B38" s="4" t="s">
        <v>33</v>
      </c>
    </row>
    <row r="39" spans="2:7" x14ac:dyDescent="0.25">
      <c r="B39" s="26" t="s">
        <v>160</v>
      </c>
    </row>
    <row r="40" spans="2:7" x14ac:dyDescent="0.25">
      <c r="B40" s="2" t="s">
        <v>407</v>
      </c>
    </row>
  </sheetData>
  <sheetProtection algorithmName="SHA-512" hashValue="DeMpmOGgWlxZkxTckD/YW/JsPXRTe8X8kt7rDFUS4gu3vMhwMXFKAzPmJb7MqQCzLUEQZ3EM54daC0YZ+kojTQ==" saltValue="tdyHKs0Txm8qmdx7TVR1Vg==" spinCount="100000" sheet="1" objects="1" scenarios="1"/>
  <phoneticPr fontId="9" type="noConversion"/>
  <hyperlinks>
    <hyperlink ref="G3" location="Contents!B3" display="Contents" xr:uid="{63B3E414-4F29-4294-8D8A-3FC944412BFF}"/>
  </hyperlink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F817D548E9334F8547F2CF975AE21B" ma:contentTypeVersion="14" ma:contentTypeDescription="Create a new document." ma:contentTypeScope="" ma:versionID="dec1faafdf119ba177e5ce05ef194ae5">
  <xsd:schema xmlns:xsd="http://www.w3.org/2001/XMLSchema" xmlns:xs="http://www.w3.org/2001/XMLSchema" xmlns:p="http://schemas.microsoft.com/office/2006/metadata/properties" xmlns:ns2="f3f4dcbd-0cd8-4b55-aa44-453ce3fc3ac6" xmlns:ns3="8ce51a97-2fe8-45c0-914c-517d2fa34618" targetNamespace="http://schemas.microsoft.com/office/2006/metadata/properties" ma:root="true" ma:fieldsID="4eb56949501c5fc4d7e39a454b83dcdf" ns2:_="" ns3:_="">
    <xsd:import namespace="f3f4dcbd-0cd8-4b55-aa44-453ce3fc3ac6"/>
    <xsd:import namespace="8ce51a97-2fe8-45c0-914c-517d2fa346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4dcbd-0cd8-4b55-aa44-453ce3fc3a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444828c-66d0-485a-aeb1-85f36655ab1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e51a97-2fe8-45c0-914c-517d2fa3461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59d9002-9b5b-429b-aecc-845f50c407ec}" ma:internalName="TaxCatchAll" ma:showField="CatchAllData" ma:web="8ce51a97-2fe8-45c0-914c-517d2fa346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e51a97-2fe8-45c0-914c-517d2fa34618" xsi:nil="true"/>
    <lcf76f155ced4ddcb4097134ff3c332f xmlns="f3f4dcbd-0cd8-4b55-aa44-453ce3fc3a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B960EB-88CA-42AF-9DCA-563C5FEAA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4dcbd-0cd8-4b55-aa44-453ce3fc3ac6"/>
    <ds:schemaRef ds:uri="8ce51a97-2fe8-45c0-914c-517d2fa346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0A4DBE-24AF-44A4-8ACD-0B3ED75A4B91}">
  <ds:schemaRefs>
    <ds:schemaRef ds:uri="http://schemas.microsoft.com/sharepoint/v3/contenttype/forms"/>
  </ds:schemaRefs>
</ds:datastoreItem>
</file>

<file path=customXml/itemProps3.xml><?xml version="1.0" encoding="utf-8"?>
<ds:datastoreItem xmlns:ds="http://schemas.openxmlformats.org/officeDocument/2006/customXml" ds:itemID="{D5677B01-E500-4918-ABE1-832ABD11E298}">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8ce51a97-2fe8-45c0-914c-517d2fa34618"/>
    <ds:schemaRef ds:uri="http://purl.org/dc/dcmitype/"/>
    <ds:schemaRef ds:uri="http://purl.org/dc/terms/"/>
    <ds:schemaRef ds:uri="f3f4dcbd-0cd8-4b55-aa44-453ce3fc3ac6"/>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Contents</vt:lpstr>
      <vt:lpstr>Safety</vt:lpstr>
      <vt:lpstr>Workforce profile</vt:lpstr>
      <vt:lpstr>GHG emissions</vt:lpstr>
      <vt:lpstr>Energy</vt:lpstr>
      <vt:lpstr>Compliance</vt:lpstr>
      <vt:lpstr>Biodiversity, land use &amp; rehab</vt:lpstr>
      <vt:lpstr>Water stewardship</vt:lpstr>
      <vt:lpstr>Tailings storage facilities</vt:lpstr>
      <vt:lpstr>Waste and recycling</vt:lpstr>
      <vt:lpstr>Air quality</vt:lpstr>
      <vt:lpstr>Economic contribution</vt:lpstr>
      <vt:lpstr>SASB Coal Standard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Saskia Curtis</dc:creator>
  <cp:keywords/>
  <dc:description/>
  <cp:lastModifiedBy>Rosalie Duff</cp:lastModifiedBy>
  <cp:revision/>
  <dcterms:created xsi:type="dcterms:W3CDTF">2024-02-29T01:54:04Z</dcterms:created>
  <dcterms:modified xsi:type="dcterms:W3CDTF">2025-09-25T02:31:49Z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0x01010030F817D548E9334F8547F2CF975AE21B</vt:lpwstr>
  </property>
  <property fmtid="{D5CDD505-2E9C-101B-9397-08002B2CF9AE}" pid="3" name="MediaServiceImageTags">
    <vt:lpwstr/>
  </property>
</Properties>
</file>